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igareset.sharepoint.com/sites/RESETProgramMonitors/Shared Documents/0_Process_and_Notes/3_Testing_Related/1_RESET_Air_Accredited_Monitor_Sample Report/2024_PASS/"/>
    </mc:Choice>
  </mc:AlternateContent>
  <xr:revisionPtr revIDLastSave="0" documentId="13_ncr:1_{5C82AE75-AB51-344F-9D39-89E9334CDDD9}" xr6:coauthVersionLast="47" xr6:coauthVersionMax="47" xr10:uidLastSave="{00000000-0000-0000-0000-000000000000}"/>
  <bookViews>
    <workbookView xWindow="5140" yWindow="-19520" windowWidth="28800" windowHeight="16600" activeTab="3" xr2:uid="{F2EF4FB4-8DF3-CF45-B609-8FCB08C0778F}"/>
  </bookViews>
  <sheets>
    <sheet name="PM2.5" sheetId="8" r:id="rId1"/>
    <sheet name="TVOC" sheetId="3" r:id="rId2"/>
    <sheet name="CO2" sheetId="4" r:id="rId3"/>
    <sheet name="Temp" sheetId="6" r:id="rId4"/>
    <sheet name="Hum" sheetId="7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7" i="7" l="1"/>
  <c r="H23" i="4"/>
  <c r="G23" i="4"/>
  <c r="F23" i="4"/>
  <c r="E23" i="4"/>
  <c r="D23" i="4"/>
  <c r="H15" i="4"/>
  <c r="G15" i="4"/>
  <c r="F15" i="4"/>
  <c r="E15" i="4"/>
  <c r="D15" i="4"/>
  <c r="H7" i="4"/>
  <c r="G7" i="4"/>
  <c r="F7" i="4"/>
  <c r="E7" i="4"/>
  <c r="D7" i="4"/>
  <c r="D7" i="3"/>
  <c r="H23" i="3"/>
  <c r="G23" i="3"/>
  <c r="F23" i="3"/>
  <c r="E23" i="3"/>
  <c r="D23" i="3"/>
  <c r="H15" i="3"/>
  <c r="G15" i="3"/>
  <c r="F15" i="3"/>
  <c r="E15" i="3"/>
  <c r="D15" i="3"/>
  <c r="H7" i="3"/>
  <c r="G7" i="3"/>
  <c r="F7" i="3"/>
  <c r="E7" i="3"/>
  <c r="H23" i="8"/>
  <c r="G23" i="8"/>
  <c r="F23" i="8"/>
  <c r="E23" i="8"/>
  <c r="D23" i="8"/>
  <c r="H15" i="8"/>
  <c r="G15" i="8"/>
  <c r="F15" i="8"/>
  <c r="E15" i="8"/>
  <c r="D15" i="8"/>
  <c r="H7" i="8"/>
  <c r="G7" i="8"/>
  <c r="F7" i="8"/>
  <c r="E7" i="8"/>
  <c r="D7" i="8"/>
  <c r="H22" i="4"/>
  <c r="G22" i="4"/>
  <c r="F22" i="4"/>
  <c r="E22" i="4"/>
  <c r="D22" i="4"/>
  <c r="C19" i="4"/>
  <c r="F21" i="4" s="1"/>
  <c r="C19" i="8"/>
  <c r="H20" i="8" s="1"/>
  <c r="C11" i="8"/>
  <c r="E13" i="8" s="1"/>
  <c r="H22" i="8"/>
  <c r="G22" i="8"/>
  <c r="F22" i="8"/>
  <c r="E22" i="8"/>
  <c r="D22" i="8"/>
  <c r="H14" i="8"/>
  <c r="G14" i="8"/>
  <c r="F14" i="8"/>
  <c r="E14" i="8"/>
  <c r="D14" i="8"/>
  <c r="C3" i="8"/>
  <c r="H5" i="8" s="1"/>
  <c r="H6" i="8"/>
  <c r="G6" i="8"/>
  <c r="F6" i="8"/>
  <c r="E6" i="8"/>
  <c r="D6" i="8"/>
  <c r="H22" i="3"/>
  <c r="G22" i="3"/>
  <c r="F22" i="3"/>
  <c r="E22" i="3"/>
  <c r="D22" i="3"/>
  <c r="C19" i="3"/>
  <c r="E21" i="3" s="1"/>
  <c r="H6" i="3"/>
  <c r="G6" i="3"/>
  <c r="F6" i="3"/>
  <c r="E6" i="3"/>
  <c r="D6" i="3"/>
  <c r="C3" i="3"/>
  <c r="F5" i="3" s="1"/>
  <c r="C11" i="3"/>
  <c r="E13" i="3" s="1"/>
  <c r="H14" i="3"/>
  <c r="G14" i="3"/>
  <c r="F14" i="3"/>
  <c r="E14" i="3"/>
  <c r="D14" i="3"/>
  <c r="C11" i="4"/>
  <c r="F13" i="4" s="1"/>
  <c r="H14" i="4"/>
  <c r="G14" i="4"/>
  <c r="F14" i="4"/>
  <c r="E14" i="4"/>
  <c r="D14" i="4"/>
  <c r="C3" i="4"/>
  <c r="F5" i="4" s="1"/>
  <c r="E5" i="7"/>
  <c r="D5" i="8" l="1"/>
  <c r="E4" i="8"/>
  <c r="D4" i="8"/>
  <c r="F5" i="8"/>
  <c r="F4" i="8"/>
  <c r="H4" i="8"/>
  <c r="G5" i="8"/>
  <c r="E5" i="8"/>
  <c r="E5" i="4"/>
  <c r="H20" i="4"/>
  <c r="G21" i="4"/>
  <c r="D20" i="4"/>
  <c r="E20" i="4"/>
  <c r="D21" i="4"/>
  <c r="H21" i="4"/>
  <c r="F20" i="4"/>
  <c r="E21" i="4"/>
  <c r="G20" i="4"/>
  <c r="D5" i="4"/>
  <c r="H5" i="4"/>
  <c r="G5" i="4"/>
  <c r="H13" i="3"/>
  <c r="F21" i="8"/>
  <c r="G21" i="8"/>
  <c r="D20" i="8"/>
  <c r="E20" i="8"/>
  <c r="D21" i="8"/>
  <c r="H21" i="8"/>
  <c r="F20" i="8"/>
  <c r="E21" i="8"/>
  <c r="G20" i="8"/>
  <c r="D12" i="8"/>
  <c r="H12" i="8"/>
  <c r="G13" i="8"/>
  <c r="E12" i="8"/>
  <c r="D13" i="8"/>
  <c r="H13" i="8"/>
  <c r="G12" i="8"/>
  <c r="F13" i="8"/>
  <c r="F12" i="8"/>
  <c r="G4" i="8"/>
  <c r="G13" i="3"/>
  <c r="D12" i="3"/>
  <c r="F13" i="3"/>
  <c r="H4" i="3"/>
  <c r="D4" i="3"/>
  <c r="H12" i="3"/>
  <c r="D13" i="3"/>
  <c r="G5" i="3"/>
  <c r="D20" i="3"/>
  <c r="H20" i="3"/>
  <c r="G21" i="3"/>
  <c r="G20" i="3"/>
  <c r="F21" i="3"/>
  <c r="E20" i="3"/>
  <c r="D21" i="3"/>
  <c r="H21" i="3"/>
  <c r="F20" i="3"/>
  <c r="E4" i="3"/>
  <c r="D5" i="3"/>
  <c r="H5" i="3"/>
  <c r="F4" i="3"/>
  <c r="E5" i="3"/>
  <c r="G4" i="3"/>
  <c r="E12" i="3"/>
  <c r="F12" i="3"/>
  <c r="G12" i="3"/>
  <c r="F12" i="4"/>
  <c r="E13" i="4"/>
  <c r="D12" i="4"/>
  <c r="H12" i="4"/>
  <c r="G13" i="4"/>
  <c r="E12" i="4"/>
  <c r="D13" i="4"/>
  <c r="H13" i="4"/>
  <c r="G12" i="4"/>
  <c r="H17" i="6"/>
  <c r="G17" i="6"/>
  <c r="F17" i="6"/>
  <c r="E17" i="6"/>
  <c r="D17" i="6"/>
  <c r="C15" i="6"/>
  <c r="H16" i="6" s="1"/>
  <c r="H11" i="6"/>
  <c r="G11" i="6"/>
  <c r="F11" i="6"/>
  <c r="E11" i="6"/>
  <c r="D11" i="6"/>
  <c r="H5" i="6"/>
  <c r="G5" i="6"/>
  <c r="F5" i="6"/>
  <c r="E5" i="6"/>
  <c r="D5" i="6"/>
  <c r="C3" i="6"/>
  <c r="D4" i="6" s="1"/>
  <c r="C9" i="6"/>
  <c r="F10" i="6" s="1"/>
  <c r="H11" i="7"/>
  <c r="G11" i="7"/>
  <c r="F11" i="7"/>
  <c r="E11" i="7"/>
  <c r="D11" i="7"/>
  <c r="C9" i="7"/>
  <c r="E10" i="7" s="1"/>
  <c r="G17" i="7"/>
  <c r="F17" i="7"/>
  <c r="E17" i="7"/>
  <c r="D17" i="7"/>
  <c r="C15" i="7"/>
  <c r="E16" i="7" s="1"/>
  <c r="H5" i="7"/>
  <c r="G5" i="7"/>
  <c r="F5" i="7"/>
  <c r="D5" i="7"/>
  <c r="C3" i="7"/>
  <c r="H6" i="4"/>
  <c r="G6" i="4"/>
  <c r="F6" i="4"/>
  <c r="E6" i="4"/>
  <c r="D6" i="4"/>
  <c r="G4" i="7" l="1"/>
  <c r="H4" i="7"/>
  <c r="E4" i="7"/>
  <c r="F4" i="7"/>
  <c r="F4" i="4"/>
  <c r="F10" i="7"/>
  <c r="G10" i="7"/>
  <c r="F4" i="6"/>
  <c r="F16" i="7"/>
  <c r="H16" i="7"/>
  <c r="D16" i="7"/>
  <c r="G16" i="7"/>
  <c r="H10" i="7"/>
  <c r="D10" i="7"/>
  <c r="D4" i="7"/>
  <c r="G4" i="6"/>
  <c r="G10" i="6"/>
  <c r="D10" i="6"/>
  <c r="H10" i="6"/>
  <c r="E10" i="6"/>
  <c r="E4" i="6"/>
  <c r="F16" i="6"/>
  <c r="E16" i="6"/>
  <c r="H4" i="6"/>
  <c r="G16" i="6"/>
  <c r="D16" i="6"/>
  <c r="E4" i="4"/>
  <c r="D4" i="4"/>
  <c r="H4" i="4"/>
  <c r="G4" i="4"/>
</calcChain>
</file>

<file path=xl/sharedStrings.xml><?xml version="1.0" encoding="utf-8"?>
<sst xmlns="http://schemas.openxmlformats.org/spreadsheetml/2006/main" count="364" uniqueCount="67">
  <si>
    <t>Time</t>
  </si>
  <si>
    <t>Reference</t>
  </si>
  <si>
    <t>Avg</t>
  </si>
  <si>
    <t>No.1</t>
  </si>
  <si>
    <t>No.2</t>
  </si>
  <si>
    <t>No.3</t>
  </si>
  <si>
    <t>No.4</t>
  </si>
  <si>
    <t>No.5</t>
  </si>
  <si>
    <t>Percent Difference to Avg</t>
  </si>
  <si>
    <t>Percent Difference to Reference</t>
  </si>
  <si>
    <t>Peak 1 - ppm</t>
  </si>
  <si>
    <t>Peak 2 - ppm</t>
  </si>
  <si>
    <t>Peak 1 - %RH</t>
  </si>
  <si>
    <t>Peak 2 - %RH</t>
  </si>
  <si>
    <t>Peak 3 - %RH</t>
  </si>
  <si>
    <t>Peak 1 - ppb</t>
  </si>
  <si>
    <t>Peak 2 - ppb</t>
  </si>
  <si>
    <t>Peak 3 - ppb</t>
  </si>
  <si>
    <t>Peak 1 - ug/m3</t>
  </si>
  <si>
    <t>Peak 3 - ug/m3</t>
  </si>
  <si>
    <t>Peak 2 - ug/m3</t>
  </si>
  <si>
    <t>Peak 3 - ppm</t>
  </si>
  <si>
    <t xml:space="preserve"> </t>
  </si>
  <si>
    <t>Difference to Avg</t>
  </si>
  <si>
    <t>Difference to Reference</t>
  </si>
  <si>
    <t>Accuracy</t>
  </si>
  <si>
    <t>Grade B</t>
  </si>
  <si>
    <t>0-150</t>
  </si>
  <si>
    <t>150-500</t>
  </si>
  <si>
    <t>±5 &amp;&amp; 15%</t>
  </si>
  <si>
    <t>±5 &amp;&amp; 20%</t>
  </si>
  <si>
    <t>150-600</t>
  </si>
  <si>
    <t>600-2000</t>
  </si>
  <si>
    <t>±20 &amp;&amp; 15%</t>
  </si>
  <si>
    <t>±20 &amp;&amp; 20%</t>
  </si>
  <si>
    <t>65-260</t>
  </si>
  <si>
    <t>±8.7 &amp;&amp; 15%</t>
  </si>
  <si>
    <t>440 - 2180</t>
  </si>
  <si>
    <t>±8.7 &amp;&amp; 20%</t>
  </si>
  <si>
    <t>Accuracy (ppb)</t>
  </si>
  <si>
    <t>400-2000</t>
  </si>
  <si>
    <t>2000-5000</t>
  </si>
  <si>
    <t>±50 &amp;&amp; 3%</t>
  </si>
  <si>
    <t>±50 &amp;&amp; 5%</t>
  </si>
  <si>
    <t>±1</t>
  </si>
  <si>
    <t>±8%</t>
  </si>
  <si>
    <t>Avg Pass/Fail</t>
  </si>
  <si>
    <t>Peak 1 - °C</t>
  </si>
  <si>
    <t>Peak 2 -°C</t>
  </si>
  <si>
    <t>Peak 3 -°C</t>
  </si>
  <si>
    <t>Accuracy (ug/m3)</t>
  </si>
  <si>
    <t>Reference Within/Outside Scope</t>
    <phoneticPr fontId="8" type="noConversion"/>
  </si>
  <si>
    <r>
      <rPr>
        <b/>
        <sz val="11"/>
        <color rgb="FF000000"/>
        <rFont val="Calibri"/>
        <family val="2"/>
      </rPr>
      <t>PM</t>
    </r>
    <r>
      <rPr>
        <b/>
        <vertAlign val="subscript"/>
        <sz val="11"/>
        <color rgb="FF000000"/>
        <rFont val="Calibri"/>
        <family val="2"/>
      </rPr>
      <t>2.5</t>
    </r>
  </si>
  <si>
    <t>Avg - Trend</t>
  </si>
  <si>
    <t>PASS</t>
  </si>
  <si>
    <t>Avg – Within Range</t>
  </si>
  <si>
    <t>Reference - Trend</t>
  </si>
  <si>
    <t>Reference – Within/Outside Scope</t>
    <phoneticPr fontId="11" type="noConversion"/>
  </si>
  <si>
    <t>Within</t>
    <phoneticPr fontId="11" type="noConversion"/>
  </si>
  <si>
    <t>TVOC</t>
    <phoneticPr fontId="8" type="noConversion"/>
  </si>
  <si>
    <t>Reference – Within/Outside Scope</t>
  </si>
  <si>
    <t>Within</t>
  </si>
  <si>
    <t>CO2</t>
    <phoneticPr fontId="8" type="noConversion"/>
  </si>
  <si>
    <t>Outside</t>
    <phoneticPr fontId="8" type="noConversion"/>
  </si>
  <si>
    <t>Temperature</t>
    <phoneticPr fontId="8" type="noConversion"/>
  </si>
  <si>
    <t>Within</t>
    <phoneticPr fontId="8" type="noConversion"/>
  </si>
  <si>
    <t>Relative Humidity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</si>
</sst>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\ hh:mm"/>
  </numFmts>
  <fonts count="14">
    <font>
      <sz val="12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b/>
      <sz val="11"/>
      <color theme="1"/>
      <name val="等线"/>
      <family val="2"/>
      <scheme val="minor"/>
    </font>
    <font>
      <sz val="11"/>
      <color rgb="FF000000"/>
      <name val="等线"/>
      <family val="2"/>
      <scheme val="minor"/>
    </font>
    <font>
      <sz val="9"/>
      <name val="等线"/>
      <family val="3"/>
      <charset val="134"/>
      <scheme val="minor"/>
    </font>
    <font>
      <b/>
      <vertAlign val="subscript"/>
      <sz val="11"/>
      <color rgb="FF000000"/>
      <name val="Calibri"/>
      <family val="2"/>
    </font>
    <font>
      <sz val="11"/>
      <color rgb="FF006100"/>
      <name val="Calibri"/>
      <family val="2"/>
    </font>
    <font>
      <sz val="9"/>
      <name val="等线"/>
      <family val="4"/>
      <charset val="134"/>
      <scheme val="minor"/>
    </font>
    <font>
      <sz val="11"/>
      <color theme="1"/>
      <name val="Calibri"/>
      <family val="2"/>
    </font>
    <font>
      <sz val="11"/>
      <color rgb="FF262626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E7E6E6"/>
        <bgColor rgb="FF000000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C8F1CE"/>
        <bgColor indexed="64"/>
      </patternFill>
    </fill>
    <fill>
      <patternFill patternType="solid">
        <fgColor rgb="FFA6A6A6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C8F1CE"/>
        <bgColor rgb="FF000000"/>
      </patternFill>
    </fill>
    <fill>
      <patternFill patternType="solid">
        <fgColor rgb="FFBFBFB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0" fontId="1" fillId="0" borderId="1" xfId="0" applyNumberFormat="1" applyFont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4" fillId="0" borderId="0" xfId="0" applyFont="1"/>
    <xf numFmtId="22" fontId="5" fillId="0" borderId="0" xfId="0" applyNumberFormat="1" applyFont="1"/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1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176" fontId="7" fillId="3" borderId="0" xfId="0" applyNumberFormat="1" applyFont="1" applyFill="1" applyAlignment="1">
      <alignment horizontal="center" vertical="center"/>
    </xf>
    <xf numFmtId="0" fontId="2" fillId="4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5" xfId="0" applyFont="1" applyFill="1" applyBorder="1" applyAlignment="1">
      <alignment vertical="center" wrapText="1"/>
    </xf>
    <xf numFmtId="0" fontId="10" fillId="9" borderId="6" xfId="0" applyFont="1" applyFill="1" applyBorder="1" applyAlignment="1">
      <alignment horizontal="center" vertical="center" wrapText="1"/>
    </xf>
    <xf numFmtId="0" fontId="13" fillId="1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58"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 tint="0.14996795556505021"/>
      </font>
      <fill>
        <patternFill patternType="solid">
          <bgColor theme="0" tint="-0.24994659260841701"/>
        </patternFill>
      </fill>
    </dxf>
    <dxf>
      <font>
        <color theme="1" tint="0.14996795556505021"/>
      </font>
      <fill>
        <patternFill patternType="solid"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 tint="0.14996795556505021"/>
      </font>
      <fill>
        <patternFill patternType="solid">
          <bgColor theme="0" tint="-0.24994659260841701"/>
        </patternFill>
      </fill>
    </dxf>
    <dxf>
      <font>
        <color theme="1" tint="0.14996795556505021"/>
      </font>
      <fill>
        <patternFill patternType="solid">
          <bgColor theme="0" tint="-0.2499465926084170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5B764-C19B-7347-85D9-F5EED067BCC0}">
  <dimension ref="A1:R23"/>
  <sheetViews>
    <sheetView zoomScaleNormal="100" workbookViewId="0">
      <selection activeCell="M9" sqref="M9:R13"/>
    </sheetView>
  </sheetViews>
  <sheetFormatPr baseColWidth="10" defaultRowHeight="20" customHeight="1"/>
  <cols>
    <col min="1" max="1" width="15" customWidth="1"/>
    <col min="2" max="2" width="8.5" customWidth="1"/>
    <col min="3" max="3" width="7.6640625" customWidth="1"/>
    <col min="4" max="8" width="8.6640625" customWidth="1"/>
    <col min="13" max="13" width="27.5" customWidth="1"/>
    <col min="14" max="14" width="10.5" customWidth="1"/>
  </cols>
  <sheetData>
    <row r="1" spans="1:18" ht="20" customHeight="1">
      <c r="A1" s="38" t="s">
        <v>18</v>
      </c>
      <c r="B1" s="38"/>
      <c r="C1" s="38"/>
      <c r="D1" s="38"/>
      <c r="E1" s="38"/>
      <c r="F1" s="38"/>
      <c r="G1" s="38"/>
      <c r="H1" s="38"/>
      <c r="M1" s="16" t="s">
        <v>25</v>
      </c>
      <c r="N1" s="16" t="s">
        <v>26</v>
      </c>
    </row>
    <row r="2" spans="1:18" ht="20" customHeight="1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M2" s="17" t="s">
        <v>27</v>
      </c>
      <c r="N2" s="17" t="s">
        <v>29</v>
      </c>
    </row>
    <row r="3" spans="1:18" ht="20" customHeight="1">
      <c r="A3" s="6">
        <v>44494.1875</v>
      </c>
      <c r="B3" s="3">
        <v>16</v>
      </c>
      <c r="C3" s="12">
        <f>(D3+E3+F3+G3+H3)/5</f>
        <v>16.587200000000003</v>
      </c>
      <c r="D3" s="20">
        <v>17.273</v>
      </c>
      <c r="E3" s="20">
        <v>16.655999999999999</v>
      </c>
      <c r="F3" s="20">
        <v>16.526</v>
      </c>
      <c r="G3" s="20">
        <v>15.677</v>
      </c>
      <c r="H3" s="20">
        <v>16.803999999999998</v>
      </c>
      <c r="M3" s="17" t="s">
        <v>28</v>
      </c>
      <c r="N3" s="17" t="s">
        <v>30</v>
      </c>
    </row>
    <row r="4" spans="1:18" ht="20" customHeight="1">
      <c r="A4" s="37" t="s">
        <v>8</v>
      </c>
      <c r="B4" s="37"/>
      <c r="C4" s="37"/>
      <c r="D4" s="5">
        <f>(D3-C3)/((C3+D3)/2)</f>
        <v>4.0507734744626239E-2</v>
      </c>
      <c r="E4" s="5">
        <f>(E3-C3)/((C3+E3)/2)</f>
        <v>4.1391923761849624E-3</v>
      </c>
      <c r="F4" s="5">
        <f>(F3-C3)/((C3+F3)/2)</f>
        <v>-3.6964110988972989E-3</v>
      </c>
      <c r="G4" s="5">
        <f>(G3-C3)/((C3+G3)/2)</f>
        <v>-5.6421668598632735E-2</v>
      </c>
      <c r="H4" s="5">
        <f>(H3-C3)/((C3+H3)/2)</f>
        <v>1.2985457246220302E-2</v>
      </c>
    </row>
    <row r="5" spans="1:18" ht="20" customHeight="1">
      <c r="A5" s="34" t="s">
        <v>46</v>
      </c>
      <c r="B5" s="35"/>
      <c r="C5" s="36"/>
      <c r="D5" s="13" t="str">
        <f>IF(AND($C3+5+($C3*0.15)&gt;=D3,$C3-5-($C3*0.15)&lt;=D3),"PASS","FAIL")</f>
        <v>PASS</v>
      </c>
      <c r="E5" s="13" t="str">
        <f t="shared" ref="E5:H5" si="0">IF(AND($C3+5+($C3*0.15)&gt;=E3,$C3-5-($C3*0.15)&lt;=E3),"PASS","FAIL")</f>
        <v>PASS</v>
      </c>
      <c r="F5" s="13" t="str">
        <f t="shared" si="0"/>
        <v>PASS</v>
      </c>
      <c r="G5" s="13" t="str">
        <f t="shared" si="0"/>
        <v>PASS</v>
      </c>
      <c r="H5" s="13" t="str">
        <f t="shared" si="0"/>
        <v>PASS</v>
      </c>
    </row>
    <row r="6" spans="1:18" ht="20" customHeight="1">
      <c r="A6" s="37" t="s">
        <v>9</v>
      </c>
      <c r="B6" s="37"/>
      <c r="C6" s="37"/>
      <c r="D6" s="5">
        <f>(D3-B3)/((B3+D3)/2)</f>
        <v>7.6518498482252867E-2</v>
      </c>
      <c r="E6" s="5">
        <f>(E3-B3)/((B3+E3)/2)</f>
        <v>4.0176384125428642E-2</v>
      </c>
      <c r="F6" s="5">
        <f>(F3-B3)/((B3+F3)/2)</f>
        <v>3.234335608436327E-2</v>
      </c>
      <c r="G6" s="5">
        <f>(G3-B3)/((B3+G3)/2)</f>
        <v>-2.0393345329418847E-2</v>
      </c>
      <c r="H6" s="5">
        <f>(H3-B3)/((B3+H3)/2)</f>
        <v>4.9018412388732988E-2</v>
      </c>
    </row>
    <row r="7" spans="1:18" ht="20" customHeight="1">
      <c r="A7" s="34" t="s">
        <v>51</v>
      </c>
      <c r="B7" s="35"/>
      <c r="C7" s="36"/>
      <c r="D7" s="13" t="str">
        <f>IF(AND($B3+5+($B3*0.15)&gt;=D3,$B3-5-($B3*0.15)&lt;=D3),"Within","Outside")</f>
        <v>Within</v>
      </c>
      <c r="E7" s="13" t="str">
        <f>IF(AND($B3+5+($B3*0.15)&gt;=E3,$B3-5-($B3*0.15)&lt;=E3),"Within","Outside")</f>
        <v>Within</v>
      </c>
      <c r="F7" s="13" t="str">
        <f>IF(AND($B3+5+($B3*0.15)&gt;=F3,$B3-5-($B3*0.15)&lt;=F3),"Within","Outside")</f>
        <v>Within</v>
      </c>
      <c r="G7" s="13" t="str">
        <f>IF(AND($B3+5+($B3*0.15)&gt;=G3,$B3-5-($B3*0.15)&lt;=G3),"Within","Outside")</f>
        <v>Within</v>
      </c>
      <c r="H7" s="13" t="str">
        <f>IF(AND($B3+5+($B3*0.15)&gt;=H3,$B3-5-($B3*0.15)&lt;=H3),"Within","Outside")</f>
        <v>Within</v>
      </c>
    </row>
    <row r="9" spans="1:18" ht="20" customHeight="1">
      <c r="A9" s="38" t="s">
        <v>20</v>
      </c>
      <c r="B9" s="38"/>
      <c r="C9" s="38"/>
      <c r="D9" s="38"/>
      <c r="E9" s="38"/>
      <c r="F9" s="38"/>
      <c r="G9" s="38"/>
      <c r="H9" s="38"/>
      <c r="M9" s="24" t="s">
        <v>52</v>
      </c>
      <c r="N9" s="25" t="s">
        <v>3</v>
      </c>
      <c r="O9" s="25" t="s">
        <v>4</v>
      </c>
      <c r="P9" s="25" t="s">
        <v>5</v>
      </c>
      <c r="Q9" s="25" t="s">
        <v>6</v>
      </c>
      <c r="R9" s="25" t="s">
        <v>7</v>
      </c>
    </row>
    <row r="10" spans="1:18" ht="20" customHeight="1">
      <c r="A10" s="1" t="s">
        <v>0</v>
      </c>
      <c r="B10" s="2" t="s">
        <v>1</v>
      </c>
      <c r="C10" s="1" t="s">
        <v>2</v>
      </c>
      <c r="D10" s="1" t="s">
        <v>3</v>
      </c>
      <c r="E10" s="1" t="s">
        <v>4</v>
      </c>
      <c r="F10" s="1" t="s">
        <v>5</v>
      </c>
      <c r="G10" s="1" t="s">
        <v>6</v>
      </c>
      <c r="H10" s="1" t="s">
        <v>7</v>
      </c>
      <c r="M10" s="26" t="s">
        <v>53</v>
      </c>
      <c r="N10" s="27" t="s">
        <v>54</v>
      </c>
      <c r="O10" s="27" t="s">
        <v>54</v>
      </c>
      <c r="P10" s="27" t="s">
        <v>54</v>
      </c>
      <c r="Q10" s="27" t="s">
        <v>54</v>
      </c>
      <c r="R10" s="27" t="s">
        <v>54</v>
      </c>
    </row>
    <row r="11" spans="1:18" ht="20" customHeight="1">
      <c r="A11" s="6">
        <v>44504.1875</v>
      </c>
      <c r="B11" s="3">
        <v>24</v>
      </c>
      <c r="C11" s="4">
        <f>(D11+E11+F11+G11+H11)/5</f>
        <v>24.622399999999999</v>
      </c>
      <c r="D11" s="20">
        <v>25.291</v>
      </c>
      <c r="E11" s="20">
        <v>24.763999999999999</v>
      </c>
      <c r="F11" s="20">
        <v>24.529</v>
      </c>
      <c r="G11" s="20">
        <v>23.719000000000001</v>
      </c>
      <c r="H11" s="20">
        <v>24.809000000000001</v>
      </c>
      <c r="M11" s="26" t="s">
        <v>55</v>
      </c>
      <c r="N11" s="27" t="s">
        <v>54</v>
      </c>
      <c r="O11" s="27" t="s">
        <v>54</v>
      </c>
      <c r="P11" s="27" t="s">
        <v>54</v>
      </c>
      <c r="Q11" s="27" t="s">
        <v>54</v>
      </c>
      <c r="R11" s="27" t="s">
        <v>54</v>
      </c>
    </row>
    <row r="12" spans="1:18" ht="20" customHeight="1">
      <c r="A12" s="37" t="s">
        <v>8</v>
      </c>
      <c r="B12" s="37"/>
      <c r="C12" s="37"/>
      <c r="D12" s="5">
        <f>(D11-C11)/((C11+D11)/2)</f>
        <v>2.6790400974487871E-2</v>
      </c>
      <c r="E12" s="5">
        <f>(E11-C11)/((C11+E11)/2)</f>
        <v>5.7343722158327151E-3</v>
      </c>
      <c r="F12" s="5">
        <f>(F11-C11)/((C11+F11)/2)</f>
        <v>-3.800502122014797E-3</v>
      </c>
      <c r="G12" s="5">
        <f>(G11-C11)/((C11+G11)/2)</f>
        <v>-3.7375831068194046E-2</v>
      </c>
      <c r="H12" s="5">
        <f>(H11-C11)/((C11+H11)/2)</f>
        <v>7.5498569735027582E-3</v>
      </c>
      <c r="M12" s="26" t="s">
        <v>56</v>
      </c>
      <c r="N12" s="27" t="s">
        <v>54</v>
      </c>
      <c r="O12" s="27" t="s">
        <v>54</v>
      </c>
      <c r="P12" s="27" t="s">
        <v>54</v>
      </c>
      <c r="Q12" s="27" t="s">
        <v>54</v>
      </c>
      <c r="R12" s="27" t="s">
        <v>54</v>
      </c>
    </row>
    <row r="13" spans="1:18" ht="20" customHeight="1">
      <c r="A13" s="34" t="s">
        <v>46</v>
      </c>
      <c r="B13" s="35"/>
      <c r="C13" s="36"/>
      <c r="D13" s="13" t="str">
        <f>IF(AND($C11+5+($C11*0.15)&gt;=D11,$C11-5-($C11*0.15)&lt;=D11),"PASS","FAIL")</f>
        <v>PASS</v>
      </c>
      <c r="E13" s="13" t="str">
        <f t="shared" ref="E13:H13" si="1">IF(AND($C11+5+($C11*0.15)&gt;=E11,$C11-5-($C11*0.15)&lt;=E11),"PASS","FAIL")</f>
        <v>PASS</v>
      </c>
      <c r="F13" s="13" t="str">
        <f t="shared" si="1"/>
        <v>PASS</v>
      </c>
      <c r="G13" s="13" t="str">
        <f t="shared" si="1"/>
        <v>PASS</v>
      </c>
      <c r="H13" s="13" t="str">
        <f t="shared" si="1"/>
        <v>PASS</v>
      </c>
      <c r="M13" s="26" t="s">
        <v>57</v>
      </c>
      <c r="N13" s="28" t="s">
        <v>58</v>
      </c>
      <c r="O13" s="28" t="s">
        <v>58</v>
      </c>
      <c r="P13" s="28" t="s">
        <v>58</v>
      </c>
      <c r="Q13" s="28" t="s">
        <v>58</v>
      </c>
      <c r="R13" s="28" t="s">
        <v>58</v>
      </c>
    </row>
    <row r="14" spans="1:18" ht="20" customHeight="1">
      <c r="A14" s="37" t="s">
        <v>9</v>
      </c>
      <c r="B14" s="37"/>
      <c r="C14" s="37"/>
      <c r="D14" s="5">
        <f>(D11-B11)/((B11+D11)/2)</f>
        <v>5.2382787932888378E-2</v>
      </c>
      <c r="E14" s="5">
        <f>(E11-B11)/((B11+E11)/2)</f>
        <v>3.1334591091789002E-2</v>
      </c>
      <c r="F14" s="5">
        <f>(F11-B11)/((B11+F11)/2)</f>
        <v>2.1801397102763295E-2</v>
      </c>
      <c r="G14" s="5">
        <f>(G11-B11)/((B11+G11)/2)</f>
        <v>-1.1777279490349705E-2</v>
      </c>
      <c r="H14" s="5">
        <f>(H11-B11)/((B11+H11)/2)</f>
        <v>3.314962404474589E-2</v>
      </c>
    </row>
    <row r="15" spans="1:18" ht="20" customHeight="1">
      <c r="A15" s="34" t="s">
        <v>51</v>
      </c>
      <c r="B15" s="35"/>
      <c r="C15" s="36"/>
      <c r="D15" s="13" t="str">
        <f>IF(AND($B11+5+($B11*0.15)&gt;=D11,$B11-5-($B11*0.15)&lt;=D11),"Within","Outside")</f>
        <v>Within</v>
      </c>
      <c r="E15" s="13" t="str">
        <f>IF(AND($B11+5+($B11*0.15)&gt;=E11,$B11-5-($B11*0.15)&lt;=E11),"Within","Outside")</f>
        <v>Within</v>
      </c>
      <c r="F15" s="13" t="str">
        <f>IF(AND($B11+5+($B11*0.15)&gt;=F11,$B11-5-($B11*0.15)&lt;=F11),"Within","Outside")</f>
        <v>Within</v>
      </c>
      <c r="G15" s="13" t="str">
        <f>IF(AND($B11+5+($B11*0.15)&gt;=G11,$B11-5-($B11*0.15)&lt;=G11),"Within","Outside")</f>
        <v>Within</v>
      </c>
      <c r="H15" s="13" t="str">
        <f>IF(AND($B11+5+($B11*0.15)&gt;=H11,$B11-5-($B11*0.15)&lt;=H11),"Within","Outside")</f>
        <v>Within</v>
      </c>
    </row>
    <row r="17" spans="1:9" ht="20" customHeight="1">
      <c r="A17" s="38" t="s">
        <v>19</v>
      </c>
      <c r="B17" s="38"/>
      <c r="C17" s="38"/>
      <c r="D17" s="38"/>
      <c r="E17" s="38"/>
      <c r="F17" s="38"/>
      <c r="G17" s="38"/>
      <c r="H17" s="38"/>
      <c r="I17" t="s">
        <v>22</v>
      </c>
    </row>
    <row r="18" spans="1:9" ht="20" customHeight="1">
      <c r="A18" s="1" t="s">
        <v>0</v>
      </c>
      <c r="B18" s="2" t="s">
        <v>1</v>
      </c>
      <c r="C18" s="1" t="s">
        <v>2</v>
      </c>
      <c r="D18" s="1" t="s">
        <v>3</v>
      </c>
      <c r="E18" s="1" t="s">
        <v>4</v>
      </c>
      <c r="F18" s="1" t="s">
        <v>5</v>
      </c>
      <c r="G18" s="1" t="s">
        <v>6</v>
      </c>
      <c r="H18" s="1" t="s">
        <v>7</v>
      </c>
    </row>
    <row r="19" spans="1:9" ht="20" customHeight="1">
      <c r="A19" s="6">
        <v>44506.333333333336</v>
      </c>
      <c r="B19" s="3">
        <v>50</v>
      </c>
      <c r="C19" s="4">
        <f>(D19+E19+F19+G19+H19)/5</f>
        <v>50.5792</v>
      </c>
      <c r="D19" s="20">
        <v>51.22</v>
      </c>
      <c r="E19" s="20">
        <v>50.656999999999996</v>
      </c>
      <c r="F19" s="20">
        <v>50.517000000000003</v>
      </c>
      <c r="G19" s="20">
        <v>49.697000000000003</v>
      </c>
      <c r="H19" s="20">
        <v>50.805</v>
      </c>
    </row>
    <row r="20" spans="1:9" ht="20" customHeight="1">
      <c r="A20" s="37" t="s">
        <v>8</v>
      </c>
      <c r="B20" s="37"/>
      <c r="C20" s="37"/>
      <c r="D20" s="5">
        <f>(D19-C19)/((C19+D19)/2)</f>
        <v>1.2589489897759485E-2</v>
      </c>
      <c r="E20" s="5">
        <f>(E19-C19)/((C19+E19)/2)</f>
        <v>1.5369996108110797E-3</v>
      </c>
      <c r="F20" s="5">
        <f>(F19-C19)/((C19+F19)/2)</f>
        <v>-1.2305111369170581E-3</v>
      </c>
      <c r="G20" s="5">
        <f>(G19-C19)/((C19+G19)/2)</f>
        <v>-1.7595401501054035E-2</v>
      </c>
      <c r="H20" s="5">
        <f>(H19-C19)/((C19+H19)/2)</f>
        <v>4.4543429844097916E-3</v>
      </c>
    </row>
    <row r="21" spans="1:9" ht="20" customHeight="1">
      <c r="A21" s="34" t="s">
        <v>46</v>
      </c>
      <c r="B21" s="35"/>
      <c r="C21" s="36"/>
      <c r="D21" s="13" t="str">
        <f>IF(AND($C19+5+($C19*0.15)&gt;=D19,$C19-5-($C19*0.15)&lt;=D19),"PASS","FAIL")</f>
        <v>PASS</v>
      </c>
      <c r="E21" s="13" t="str">
        <f t="shared" ref="E21:H21" si="2">IF(AND($C19+5+($C19*0.15)&gt;=E19,$C19-5-($C19*0.15)&lt;=E19),"PASS","FAIL")</f>
        <v>PASS</v>
      </c>
      <c r="F21" s="13" t="str">
        <f t="shared" si="2"/>
        <v>PASS</v>
      </c>
      <c r="G21" s="13" t="str">
        <f t="shared" si="2"/>
        <v>PASS</v>
      </c>
      <c r="H21" s="13" t="str">
        <f t="shared" si="2"/>
        <v>PASS</v>
      </c>
    </row>
    <row r="22" spans="1:9" ht="20" customHeight="1">
      <c r="A22" s="37" t="s">
        <v>9</v>
      </c>
      <c r="B22" s="37"/>
      <c r="C22" s="37"/>
      <c r="D22" s="5">
        <f>(D19-B19)/((B19+D19)/2)</f>
        <v>2.4105907923335286E-2</v>
      </c>
      <c r="E22" s="5">
        <f>(E19-B19)/((B19+E19)/2)</f>
        <v>1.3054233684691507E-2</v>
      </c>
      <c r="F22" s="5">
        <f>(F19-B19)/((B19+F19)/2)</f>
        <v>1.0286817155307123E-2</v>
      </c>
      <c r="G22" s="5">
        <f>(G19-B19)/((B19+G19)/2)</f>
        <v>-6.0784176053441377E-3</v>
      </c>
      <c r="H22" s="5">
        <f>(H19-B19)/((B19+H19)/2)</f>
        <v>1.5971429988591829E-2</v>
      </c>
    </row>
    <row r="23" spans="1:9" ht="20" customHeight="1">
      <c r="A23" s="34" t="s">
        <v>51</v>
      </c>
      <c r="B23" s="35"/>
      <c r="C23" s="36"/>
      <c r="D23" s="13" t="str">
        <f>IF(AND($B19+5+($B19*0.15)&gt;=D19,$B19-5-($B19*0.15)&lt;=D19),"Within","Outside")</f>
        <v>Within</v>
      </c>
      <c r="E23" s="13" t="str">
        <f>IF(AND($B19+5+($B19*0.15)&gt;=E19,$B19-5-($B19*0.15)&lt;=E19),"Within","Outside")</f>
        <v>Within</v>
      </c>
      <c r="F23" s="13" t="str">
        <f>IF(AND($B19+5+($B19*0.15)&gt;=F19,$B19-5-($B19*0.15)&lt;=F19),"Within","Outside")</f>
        <v>Within</v>
      </c>
      <c r="G23" s="13" t="str">
        <f>IF(AND($B19+5+($B19*0.15)&gt;=G19,$B19-5-($B19*0.15)&lt;=G19),"Within","Outside")</f>
        <v>Within</v>
      </c>
      <c r="H23" s="13" t="str">
        <f>IF(AND($B19+5+($B19*0.15)&gt;=H19,$B19-5-($B19*0.15)&lt;=H19),"Within","Outside")</f>
        <v>Within</v>
      </c>
    </row>
  </sheetData>
  <mergeCells count="15">
    <mergeCell ref="A21:C21"/>
    <mergeCell ref="A22:C22"/>
    <mergeCell ref="A23:C23"/>
    <mergeCell ref="A1:H1"/>
    <mergeCell ref="A4:C4"/>
    <mergeCell ref="A5:C5"/>
    <mergeCell ref="A6:C6"/>
    <mergeCell ref="A7:C7"/>
    <mergeCell ref="A9:H9"/>
    <mergeCell ref="A12:C12"/>
    <mergeCell ref="A13:C13"/>
    <mergeCell ref="A14:C14"/>
    <mergeCell ref="A15:C15"/>
    <mergeCell ref="A17:H17"/>
    <mergeCell ref="A20:C20"/>
  </mergeCells>
  <phoneticPr fontId="8" type="noConversion"/>
  <conditionalFormatting sqref="D5:H5">
    <cfRule type="expression" dxfId="57" priority="18">
      <formula>OR($C3+5+($C3*0.15)&lt;D3,$C3-5-($C3*0.15)&gt;D3)</formula>
    </cfRule>
    <cfRule type="expression" dxfId="56" priority="19">
      <formula>AND($C3+5+($C3*0.15)&gt;=D3,$C3-5-($C3*0.15)&lt;=D3)</formula>
    </cfRule>
  </conditionalFormatting>
  <conditionalFormatting sqref="D7:H7">
    <cfRule type="expression" dxfId="55" priority="17" stopIfTrue="1">
      <formula>OR($B3+5+($B3*0.15)&lt;D3,$B3-5-($B3*0.15)&gt;D3)</formula>
    </cfRule>
    <cfRule type="expression" dxfId="54" priority="20">
      <formula>AND($B3+5+($B3*0.15)&gt;=D3,$B3-5-($B3*0.15)&lt;=D3)</formula>
    </cfRule>
  </conditionalFormatting>
  <conditionalFormatting sqref="D13:H13">
    <cfRule type="expression" dxfId="53" priority="5">
      <formula>OR($B9+5+($B9*0.15)&lt;D9,$B9-5-($B9*0.15)&gt;D9)</formula>
    </cfRule>
    <cfRule type="expression" dxfId="52" priority="6">
      <formula>AND($B9+5+($B9*0.15)&gt;=D9,$B9-5-($B9*0.15)&lt;=D9)</formula>
    </cfRule>
  </conditionalFormatting>
  <conditionalFormatting sqref="D15:H15">
    <cfRule type="expression" dxfId="51" priority="13" stopIfTrue="1">
      <formula>OR($B11+5+($B11*0.15)&lt;D11,$B11-5-($B11*0.15)&gt;D11)</formula>
    </cfRule>
    <cfRule type="expression" dxfId="50" priority="16" stopIfTrue="1">
      <formula>AND($B11+5+($B11*0.15)&gt;=D11,$B11-5-($B11*0.15)&lt;=D11)</formula>
    </cfRule>
  </conditionalFormatting>
  <conditionalFormatting sqref="D21:H21">
    <cfRule type="expression" dxfId="49" priority="10">
      <formula>OR($C19+5+($C19*0.15)&lt;D19,$C19-5-($C19*0.15)&gt;D19)</formula>
    </cfRule>
    <cfRule type="expression" dxfId="48" priority="11">
      <formula>AND($C19+5+($C19*0.15)&gt;=D19,$C19-5-($C19*0.15)&lt;=D19)</formula>
    </cfRule>
  </conditionalFormatting>
  <conditionalFormatting sqref="D23:H23">
    <cfRule type="expression" dxfId="47" priority="9" stopIfTrue="1">
      <formula>OR($B19+5+($B19*0.15)&lt;D19,$B19-5-($B19*0.15)&gt;D19)</formula>
    </cfRule>
    <cfRule type="expression" dxfId="46" priority="12" stopIfTrue="1">
      <formula>AND($B19+5+($B19*0.15)&gt;=D19,$B19-5-($B19*0.15)&lt;=D19)</formula>
    </cfRule>
  </conditionalFormatting>
  <conditionalFormatting sqref="N10:R12">
    <cfRule type="containsText" dxfId="45" priority="1" operator="containsText" text="PASS">
      <formula>NOT(ISERROR(SEARCH("PASS",N10)))</formula>
    </cfRule>
    <cfRule type="containsText" dxfId="44" priority="2" operator="containsText" text="FAIL">
      <formula>NOT(ISERROR(SEARCH("FAIL",N10)))</formula>
    </cfRule>
  </conditionalFormatting>
  <conditionalFormatting sqref="N13:R13">
    <cfRule type="containsText" dxfId="43" priority="3" operator="containsText" text="Within">
      <formula>NOT(ISERROR(SEARCH("Within",N13)))</formula>
    </cfRule>
    <cfRule type="containsText" dxfId="42" priority="4" operator="containsText" text="Outside">
      <formula>NOT(ISERROR(SEARCH("Outside",N13)))</formula>
    </cfRule>
  </conditionalFormatting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FF893-3C72-864E-928E-BC2313B7A9F5}">
  <dimension ref="A1:O23"/>
  <sheetViews>
    <sheetView workbookViewId="0">
      <selection activeCell="J9" sqref="J9:O13"/>
    </sheetView>
  </sheetViews>
  <sheetFormatPr baseColWidth="10" defaultRowHeight="20" customHeight="1"/>
  <cols>
    <col min="1" max="1" width="15" customWidth="1"/>
    <col min="2" max="2" width="8.5" customWidth="1"/>
    <col min="3" max="3" width="7.6640625" customWidth="1"/>
    <col min="4" max="8" width="8.6640625" customWidth="1"/>
    <col min="10" max="10" width="26.5" customWidth="1"/>
    <col min="11" max="11" width="10.6640625" customWidth="1"/>
  </cols>
  <sheetData>
    <row r="1" spans="1:15" ht="20" customHeight="1">
      <c r="A1" s="38" t="s">
        <v>15</v>
      </c>
      <c r="B1" s="38"/>
      <c r="C1" s="38"/>
      <c r="D1" s="38"/>
      <c r="E1" s="38"/>
      <c r="F1" s="38"/>
      <c r="G1" s="38"/>
      <c r="H1" s="38"/>
      <c r="J1" s="16" t="s">
        <v>50</v>
      </c>
      <c r="K1" s="16" t="s">
        <v>26</v>
      </c>
    </row>
    <row r="2" spans="1:15" ht="20" customHeight="1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J2" s="17" t="s">
        <v>31</v>
      </c>
      <c r="K2" s="17" t="s">
        <v>33</v>
      </c>
    </row>
    <row r="3" spans="1:15" ht="20" customHeight="1">
      <c r="A3" s="6">
        <v>44494.583333333336</v>
      </c>
      <c r="B3" s="3">
        <v>570</v>
      </c>
      <c r="C3" s="4">
        <f>(D3+E3+F3+G3+H3)/5</f>
        <v>588.66999999999996</v>
      </c>
      <c r="D3" s="20">
        <v>614.57399999999996</v>
      </c>
      <c r="E3" s="20">
        <v>529.75599999999997</v>
      </c>
      <c r="F3" s="20">
        <v>596.80399999999997</v>
      </c>
      <c r="G3" s="20">
        <v>608.09699999999998</v>
      </c>
      <c r="H3" s="20">
        <v>594.11900000000003</v>
      </c>
      <c r="J3" s="17" t="s">
        <v>32</v>
      </c>
      <c r="K3" s="17" t="s">
        <v>34</v>
      </c>
      <c r="L3" s="8"/>
      <c r="M3" s="8"/>
    </row>
    <row r="4" spans="1:15" ht="20" customHeight="1">
      <c r="A4" s="37" t="s">
        <v>8</v>
      </c>
      <c r="B4" s="37"/>
      <c r="C4" s="37"/>
      <c r="D4" s="5">
        <f>(D3-C3)/((C3+D3)/2)</f>
        <v>4.3056936082789522E-2</v>
      </c>
      <c r="E4" s="5">
        <f>(E3-C3)/((C3+E3)/2)</f>
        <v>-0.1053516280916216</v>
      </c>
      <c r="F4" s="5">
        <f>(F3-C3)/((C3+F3)/2)</f>
        <v>1.372278092982219E-2</v>
      </c>
      <c r="G4" s="5">
        <f>(G3-C3)/((C3+G3)/2)</f>
        <v>3.2465801613848017E-2</v>
      </c>
      <c r="H4" s="5">
        <f>(H3-C3)/((C3+H3)/2)</f>
        <v>9.2138158200660795E-3</v>
      </c>
      <c r="J4" s="18"/>
      <c r="K4" s="18"/>
    </row>
    <row r="5" spans="1:15" ht="20" customHeight="1">
      <c r="A5" s="34" t="s">
        <v>46</v>
      </c>
      <c r="B5" s="35"/>
      <c r="C5" s="36"/>
      <c r="D5" s="13" t="str">
        <f>IF(AND($C3+8.7+($C3*0.2)&gt;=D3,$C3-8.7-($C3*0.2)&lt;=D3),"PASS","FAIL")</f>
        <v>PASS</v>
      </c>
      <c r="E5" s="13" t="str">
        <f t="shared" ref="E5:H5" si="0">IF(AND($C3+8.7+($C3*0.2)&gt;=E3,$C3-8.7-($C3*0.2)&lt;=E3),"PASS","FAIL")</f>
        <v>PASS</v>
      </c>
      <c r="F5" s="13" t="str">
        <f t="shared" si="0"/>
        <v>PASS</v>
      </c>
      <c r="G5" s="13" t="str">
        <f t="shared" si="0"/>
        <v>PASS</v>
      </c>
      <c r="H5" s="13" t="str">
        <f t="shared" si="0"/>
        <v>PASS</v>
      </c>
      <c r="J5" s="16" t="s">
        <v>39</v>
      </c>
      <c r="K5" s="16" t="s">
        <v>26</v>
      </c>
    </row>
    <row r="6" spans="1:15" ht="20" customHeight="1">
      <c r="A6" s="37" t="s">
        <v>9</v>
      </c>
      <c r="B6" s="37"/>
      <c r="C6" s="37"/>
      <c r="D6" s="5">
        <f>(D3-B3)/((B3+D3)/2)</f>
        <v>7.5257434318159872E-2</v>
      </c>
      <c r="E6" s="5">
        <f>(E3-B3)/((B3+E3)/2)</f>
        <v>-7.3187143329975071E-2</v>
      </c>
      <c r="F6" s="5">
        <f>(F3-B3)/((B3+F3)/2)</f>
        <v>4.5944305984552625E-2</v>
      </c>
      <c r="G6" s="5">
        <f>(G3-B3)/((B3+G3)/2)</f>
        <v>6.4675489369720798E-2</v>
      </c>
      <c r="H6" s="5">
        <f>(H3-B3)/((B3+H3)/2)</f>
        <v>4.1437344463925121E-2</v>
      </c>
      <c r="J6" s="17" t="s">
        <v>35</v>
      </c>
      <c r="K6" s="17" t="s">
        <v>36</v>
      </c>
    </row>
    <row r="7" spans="1:15" ht="20" customHeight="1">
      <c r="A7" s="34" t="s">
        <v>51</v>
      </c>
      <c r="B7" s="35"/>
      <c r="C7" s="36"/>
      <c r="D7" s="13" t="str">
        <f>IF(AND($B3+8.7+($B3*0.2)&gt;=D3,$B3-8.7-($B3*0.2)&lt;=D3),"Within","Outside")</f>
        <v>Within</v>
      </c>
      <c r="E7" s="13" t="str">
        <f>IF(AND($B3+8.7+($B3*0.2)&gt;=E3,$B3-8.7-($B3*0.2)&lt;=E3),"Within","Outside")</f>
        <v>Within</v>
      </c>
      <c r="F7" s="13" t="str">
        <f>IF(AND($B3+8.7+($B3*0.2)&gt;=F3,$B3-8.7-($B3*0.2)&lt;=F3),"Within","Outside")</f>
        <v>Within</v>
      </c>
      <c r="G7" s="13" t="str">
        <f>IF(AND($B3+8.7+($B3*0.2)&gt;=G3,$B3-8.7-($B3*0.2)&lt;=G3),"Within","Outside")</f>
        <v>Within</v>
      </c>
      <c r="H7" s="13" t="str">
        <f>IF(AND($B3+8.7+($B3*0.2)&gt;=H3,$B3-8.7-($B3*0.2)&lt;=H3),"Within","Outside")</f>
        <v>Within</v>
      </c>
      <c r="J7" s="17" t="s">
        <v>37</v>
      </c>
      <c r="K7" s="17" t="s">
        <v>38</v>
      </c>
    </row>
    <row r="8" spans="1:15" ht="20" customHeight="1">
      <c r="A8" s="14"/>
      <c r="B8" s="14"/>
      <c r="C8" s="14"/>
      <c r="D8" s="14"/>
      <c r="E8" s="14"/>
      <c r="F8" s="14"/>
      <c r="G8" s="14"/>
      <c r="H8" s="14"/>
    </row>
    <row r="9" spans="1:15" ht="20" customHeight="1">
      <c r="A9" s="38" t="s">
        <v>16</v>
      </c>
      <c r="B9" s="38"/>
      <c r="C9" s="38"/>
      <c r="D9" s="38"/>
      <c r="E9" s="38"/>
      <c r="F9" s="38"/>
      <c r="G9" s="38"/>
      <c r="H9" s="38"/>
      <c r="J9" s="24" t="s">
        <v>59</v>
      </c>
      <c r="K9" s="25" t="s">
        <v>3</v>
      </c>
      <c r="L9" s="25" t="s">
        <v>4</v>
      </c>
      <c r="M9" s="25" t="s">
        <v>5</v>
      </c>
      <c r="N9" s="25" t="s">
        <v>6</v>
      </c>
      <c r="O9" s="25" t="s">
        <v>7</v>
      </c>
    </row>
    <row r="10" spans="1:15" ht="20" customHeight="1">
      <c r="A10" s="1" t="s">
        <v>0</v>
      </c>
      <c r="B10" s="2" t="s">
        <v>1</v>
      </c>
      <c r="C10" s="1" t="s">
        <v>2</v>
      </c>
      <c r="D10" s="1" t="s">
        <v>3</v>
      </c>
      <c r="E10" s="1" t="s">
        <v>4</v>
      </c>
      <c r="F10" s="1" t="s">
        <v>5</v>
      </c>
      <c r="G10" s="1" t="s">
        <v>6</v>
      </c>
      <c r="H10" s="1" t="s">
        <v>7</v>
      </c>
      <c r="J10" s="26" t="s">
        <v>53</v>
      </c>
      <c r="K10" s="27" t="s">
        <v>54</v>
      </c>
      <c r="L10" s="27" t="s">
        <v>54</v>
      </c>
      <c r="M10" s="27" t="s">
        <v>54</v>
      </c>
      <c r="N10" s="27" t="s">
        <v>54</v>
      </c>
      <c r="O10" s="27" t="s">
        <v>54</v>
      </c>
    </row>
    <row r="11" spans="1:15" ht="20" customHeight="1">
      <c r="A11" s="6">
        <v>44500.479166666664</v>
      </c>
      <c r="B11" s="3">
        <v>520</v>
      </c>
      <c r="C11" s="4">
        <f>(D11+E11+F11+G11+H11)/5</f>
        <v>541.63240000000008</v>
      </c>
      <c r="D11" s="20">
        <v>558.99199999999996</v>
      </c>
      <c r="E11" s="20">
        <v>487.96600000000001</v>
      </c>
      <c r="F11" s="20">
        <v>557.65</v>
      </c>
      <c r="G11" s="20">
        <v>548.76099999999997</v>
      </c>
      <c r="H11" s="20">
        <v>554.79300000000001</v>
      </c>
      <c r="J11" s="26" t="s">
        <v>55</v>
      </c>
      <c r="K11" s="27" t="s">
        <v>54</v>
      </c>
      <c r="L11" s="27" t="s">
        <v>54</v>
      </c>
      <c r="M11" s="27" t="s">
        <v>54</v>
      </c>
      <c r="N11" s="27" t="s">
        <v>54</v>
      </c>
      <c r="O11" s="27" t="s">
        <v>54</v>
      </c>
    </row>
    <row r="12" spans="1:15" ht="20" customHeight="1">
      <c r="A12" s="37" t="s">
        <v>8</v>
      </c>
      <c r="B12" s="37"/>
      <c r="C12" s="37"/>
      <c r="D12" s="5">
        <f>(D11-C11)/((C11+D11)/2)</f>
        <v>3.1545003000115E-2</v>
      </c>
      <c r="E12" s="5">
        <f>(E11-C11)/((C11+E11)/2)</f>
        <v>-0.10424724824747214</v>
      </c>
      <c r="F12" s="5">
        <f>(F11-C11)/((C11+F11)/2)</f>
        <v>2.914192021995422E-2</v>
      </c>
      <c r="G12" s="5">
        <f>(G11-C11)/((C11+G11)/2)</f>
        <v>1.3075280903204096E-2</v>
      </c>
      <c r="H12" s="5">
        <f>(H11-C11)/((C11+H11)/2)</f>
        <v>2.400637562756195E-2</v>
      </c>
      <c r="J12" s="26" t="s">
        <v>56</v>
      </c>
      <c r="K12" s="27" t="s">
        <v>54</v>
      </c>
      <c r="L12" s="27" t="s">
        <v>54</v>
      </c>
      <c r="M12" s="27" t="s">
        <v>54</v>
      </c>
      <c r="N12" s="27" t="s">
        <v>54</v>
      </c>
      <c r="O12" s="27" t="s">
        <v>54</v>
      </c>
    </row>
    <row r="13" spans="1:15" ht="20" customHeight="1">
      <c r="A13" s="34" t="s">
        <v>46</v>
      </c>
      <c r="B13" s="35"/>
      <c r="C13" s="36"/>
      <c r="D13" s="13" t="str">
        <f>IF(AND($C11+8.7+($C11*0.2)&gt;=D11,$C11-8.7-($C11*0.2)&lt;=D11),"PASS","FAIL")</f>
        <v>PASS</v>
      </c>
      <c r="E13" s="13" t="str">
        <f t="shared" ref="E13:H13" si="1">IF(AND($C11+8.7+($C11*0.2)&gt;=E11,$C11-8.7-($C11*0.2)&lt;=E11),"PASS","FAIL")</f>
        <v>PASS</v>
      </c>
      <c r="F13" s="13" t="str">
        <f t="shared" si="1"/>
        <v>PASS</v>
      </c>
      <c r="G13" s="13" t="str">
        <f t="shared" si="1"/>
        <v>PASS</v>
      </c>
      <c r="H13" s="13" t="str">
        <f t="shared" si="1"/>
        <v>PASS</v>
      </c>
      <c r="J13" s="26" t="s">
        <v>57</v>
      </c>
      <c r="K13" s="28" t="s">
        <v>58</v>
      </c>
      <c r="L13" s="28" t="s">
        <v>58</v>
      </c>
      <c r="M13" s="28" t="s">
        <v>58</v>
      </c>
      <c r="N13" s="28" t="s">
        <v>58</v>
      </c>
      <c r="O13" s="28" t="s">
        <v>58</v>
      </c>
    </row>
    <row r="14" spans="1:15" ht="20" customHeight="1">
      <c r="A14" s="37" t="s">
        <v>9</v>
      </c>
      <c r="B14" s="37"/>
      <c r="C14" s="37"/>
      <c r="D14" s="5">
        <f>(D11-B11)/((B11+D11)/2)</f>
        <v>7.2274863947091289E-2</v>
      </c>
      <c r="E14" s="5">
        <f>(E11-B11)/((B11+E11)/2)</f>
        <v>-6.3561667754666318E-2</v>
      </c>
      <c r="F14" s="5">
        <f>(F11-B11)/((B11+F11)/2)</f>
        <v>6.987426344360409E-2</v>
      </c>
      <c r="G14" s="5">
        <f>(G11-B11)/((B11+G11)/2)</f>
        <v>5.3821200436767372E-2</v>
      </c>
      <c r="H14" s="5">
        <f>(H11-B11)/((B11+H11)/2)</f>
        <v>6.4743629703580136E-2</v>
      </c>
    </row>
    <row r="15" spans="1:15" ht="20" customHeight="1">
      <c r="A15" s="34" t="s">
        <v>51</v>
      </c>
      <c r="B15" s="35"/>
      <c r="C15" s="36"/>
      <c r="D15" s="13" t="str">
        <f>IF(AND($B11+8.7+($B11*0.2)&gt;=D11,$B11-8.7-($B11*0.2)&lt;=D11),"Within","Outside")</f>
        <v>Within</v>
      </c>
      <c r="E15" s="13" t="str">
        <f>IF(AND($B11+8.7+($B11*0.2)&gt;=E11,$B11-8.7-($B11*0.2)&lt;=E11),"Within","Outside")</f>
        <v>Within</v>
      </c>
      <c r="F15" s="13" t="str">
        <f>IF(AND($B11+8.7+($B11*0.2)&gt;=F11,$B11-8.7-($B11*0.2)&lt;=F11),"Within","Outside")</f>
        <v>Within</v>
      </c>
      <c r="G15" s="13" t="str">
        <f>IF(AND($B11+8.7+($B11*0.2)&gt;=G11,$B11-8.7-($B11*0.2)&lt;=G11),"Within","Outside")</f>
        <v>Within</v>
      </c>
      <c r="H15" s="13" t="str">
        <f>IF(AND($B11+8.7+($B11*0.2)&gt;=H11,$B11-8.7-($B11*0.2)&lt;=H11),"Within","Outside")</f>
        <v>Within</v>
      </c>
    </row>
    <row r="16" spans="1:15" ht="20" customHeight="1">
      <c r="A16" s="14"/>
      <c r="B16" s="14"/>
      <c r="C16" s="14"/>
      <c r="D16" s="14"/>
      <c r="E16" s="14"/>
      <c r="F16" s="14"/>
      <c r="G16" s="14"/>
      <c r="H16" s="14"/>
      <c r="L16" s="8"/>
      <c r="M16" s="8"/>
    </row>
    <row r="17" spans="1:8" ht="20" customHeight="1">
      <c r="A17" s="38" t="s">
        <v>17</v>
      </c>
      <c r="B17" s="38"/>
      <c r="C17" s="38"/>
      <c r="D17" s="38"/>
      <c r="E17" s="38"/>
      <c r="F17" s="38"/>
      <c r="G17" s="38"/>
      <c r="H17" s="38"/>
    </row>
    <row r="18" spans="1:8" ht="20" customHeight="1">
      <c r="A18" s="1" t="s">
        <v>0</v>
      </c>
      <c r="B18" s="2" t="s">
        <v>1</v>
      </c>
      <c r="C18" s="1" t="s">
        <v>2</v>
      </c>
      <c r="D18" s="1" t="s">
        <v>3</v>
      </c>
      <c r="E18" s="1" t="s">
        <v>4</v>
      </c>
      <c r="F18" s="1" t="s">
        <v>5</v>
      </c>
      <c r="G18" s="1" t="s">
        <v>6</v>
      </c>
      <c r="H18" s="1" t="s">
        <v>7</v>
      </c>
    </row>
    <row r="19" spans="1:8" ht="20" customHeight="1">
      <c r="A19" s="6">
        <v>44507.458333333336</v>
      </c>
      <c r="B19" s="3">
        <v>500</v>
      </c>
      <c r="C19" s="4">
        <f>(D19+E19+F19+G19+H19)/5</f>
        <v>515.61599999999999</v>
      </c>
      <c r="D19" s="20">
        <v>527.20799999999997</v>
      </c>
      <c r="E19" s="20">
        <v>464.31599999999997</v>
      </c>
      <c r="F19" s="20">
        <v>523.97799999999995</v>
      </c>
      <c r="G19" s="20">
        <v>535.72900000000004</v>
      </c>
      <c r="H19" s="20">
        <v>526.84900000000005</v>
      </c>
    </row>
    <row r="20" spans="1:8" ht="20" customHeight="1">
      <c r="A20" s="37" t="s">
        <v>8</v>
      </c>
      <c r="B20" s="37"/>
      <c r="C20" s="37"/>
      <c r="D20" s="5">
        <f>(D19-C19)/((C19+D19)/2)</f>
        <v>2.2231939426020083E-2</v>
      </c>
      <c r="E20" s="5">
        <f>(E19-C19)/((C19+E19)/2)</f>
        <v>-0.10470114252825709</v>
      </c>
      <c r="F20" s="5">
        <f>(F19-C19)/((C19+F19)/2)</f>
        <v>1.6087049367349112E-2</v>
      </c>
      <c r="G20" s="5">
        <f>(G19-C19)/((C19+G19)/2)</f>
        <v>3.8261465075688866E-2</v>
      </c>
      <c r="H20" s="5">
        <f>(H19-C19)/((C19+H19)/2)</f>
        <v>2.155084343359261E-2</v>
      </c>
    </row>
    <row r="21" spans="1:8" ht="20" customHeight="1">
      <c r="A21" s="34" t="s">
        <v>46</v>
      </c>
      <c r="B21" s="35"/>
      <c r="C21" s="36"/>
      <c r="D21" s="13" t="str">
        <f>IF(AND($C19+8.7+($C19*0.2)&gt;=D19,$C19-8.7-($C19*0.2)&lt;=D19),"PASS","FAIL")</f>
        <v>PASS</v>
      </c>
      <c r="E21" s="13" t="str">
        <f t="shared" ref="E21:H21" si="2">IF(AND($C19+8.7+($C19*0.2)&gt;=E19,$C19-8.7-($C19*0.2)&lt;=E19),"PASS","FAIL")</f>
        <v>PASS</v>
      </c>
      <c r="F21" s="13" t="str">
        <f t="shared" si="2"/>
        <v>PASS</v>
      </c>
      <c r="G21" s="13" t="str">
        <f t="shared" si="2"/>
        <v>PASS</v>
      </c>
      <c r="H21" s="13" t="str">
        <f t="shared" si="2"/>
        <v>PASS</v>
      </c>
    </row>
    <row r="22" spans="1:8" ht="20" customHeight="1">
      <c r="A22" s="37" t="s">
        <v>9</v>
      </c>
      <c r="B22" s="37"/>
      <c r="C22" s="37"/>
      <c r="D22" s="5">
        <f>(D19-B19)/((B19+D19)/2)</f>
        <v>5.2974665306344905E-2</v>
      </c>
      <c r="E22" s="5">
        <f>(E19-B19)/((B19+E19)/2)</f>
        <v>-7.4008934830491299E-2</v>
      </c>
      <c r="F22" s="5">
        <f>(F19-B19)/((B19+F19)/2)</f>
        <v>4.6833037428538414E-2</v>
      </c>
      <c r="G22" s="5">
        <f>(G19-B19)/((B19+G19)/2)</f>
        <v>6.8992950858767194E-2</v>
      </c>
      <c r="H22" s="5">
        <f>(H19-B19)/((B19+H19)/2)</f>
        <v>5.2293959481871322E-2</v>
      </c>
    </row>
    <row r="23" spans="1:8" ht="20" customHeight="1">
      <c r="A23" s="34" t="s">
        <v>51</v>
      </c>
      <c r="B23" s="35"/>
      <c r="C23" s="36"/>
      <c r="D23" s="13" t="str">
        <f>IF(AND($B19+8.7+($B19*0.2)&gt;=D19,$B19-8.7-($B19*0.2)&lt;=D19),"Within","Outside")</f>
        <v>Within</v>
      </c>
      <c r="E23" s="13" t="str">
        <f>IF(AND($B19+8.7+($B19*0.2)&gt;=E19,$B19-8.7-($B19*0.2)&lt;=E19),"Within","Outside")</f>
        <v>Within</v>
      </c>
      <c r="F23" s="13" t="str">
        <f>IF(AND($B19+8.7+($B19*0.2)&gt;=F19,$B19-8.7-($B19*0.2)&lt;=F19),"Within","Outside")</f>
        <v>Within</v>
      </c>
      <c r="G23" s="13" t="str">
        <f>IF(AND($B19+8.7+($B19*0.2)&gt;=G19,$B19-8.7-($B19*0.2)&lt;=G19),"Within","Outside")</f>
        <v>Within</v>
      </c>
      <c r="H23" s="13" t="str">
        <f>IF(AND($B19+8.7+($B19*0.2)&gt;=H19,$B19-8.7-($B19*0.2)&lt;=H19),"Within","Outside")</f>
        <v>Within</v>
      </c>
    </row>
  </sheetData>
  <mergeCells count="15">
    <mergeCell ref="A21:C21"/>
    <mergeCell ref="A22:C22"/>
    <mergeCell ref="A23:C23"/>
    <mergeCell ref="A9:H9"/>
    <mergeCell ref="A12:C12"/>
    <mergeCell ref="A13:C13"/>
    <mergeCell ref="A14:C14"/>
    <mergeCell ref="A15:C15"/>
    <mergeCell ref="A7:C7"/>
    <mergeCell ref="A17:H17"/>
    <mergeCell ref="A20:C20"/>
    <mergeCell ref="A1:H1"/>
    <mergeCell ref="A4:C4"/>
    <mergeCell ref="A5:C5"/>
    <mergeCell ref="A6:C6"/>
  </mergeCells>
  <phoneticPr fontId="8" type="noConversion"/>
  <conditionalFormatting sqref="D5:H5">
    <cfRule type="expression" dxfId="41" priority="8">
      <formula>OR($C3+8.7+($C3*0.2)&lt;D3,$C3-8.7-($C3*0.2)&gt;D3)</formula>
    </cfRule>
    <cfRule type="expression" dxfId="40" priority="9">
      <formula>AND($C$3+8.7+($C$3*0.2)&gt;=D3,$C$3-8.7-($C$3*0.2)&lt;=D3)</formula>
    </cfRule>
  </conditionalFormatting>
  <conditionalFormatting sqref="D7:H7">
    <cfRule type="expression" dxfId="39" priority="7" stopIfTrue="1">
      <formula>OR($B3+8.7+($B3*0.2)&lt;D3,$B3-8.7-($B3*0.2)&gt;D3)</formula>
    </cfRule>
    <cfRule type="expression" dxfId="38" priority="10" stopIfTrue="1">
      <formula>AND($B3+8.7+($B3*0.2)&gt;=D3,$B3-8.7-($B3*0.2)&lt;=D3)</formula>
    </cfRule>
  </conditionalFormatting>
  <conditionalFormatting sqref="D13:H13">
    <cfRule type="expression" dxfId="37" priority="12">
      <formula>OR($C11+8.7+($C11*0.2)&lt;D11,$C11-8.7-($C11*0.2)&gt;D11)</formula>
    </cfRule>
    <cfRule type="expression" dxfId="36" priority="13">
      <formula>AND($C11+8.7+($C11*0.2)&gt;=D11,$C11-8.7-($C11*0.2)&lt;=D11)</formula>
    </cfRule>
  </conditionalFormatting>
  <conditionalFormatting sqref="D15:H15">
    <cfRule type="expression" dxfId="35" priority="11" stopIfTrue="1">
      <formula>OR($B11+8.7+($B11*0.2)&lt;D11,$B11-8.7-($B11*0.2)&gt;D11)</formula>
    </cfRule>
    <cfRule type="expression" dxfId="34" priority="14" stopIfTrue="1">
      <formula>AND($B11+8.7+($B11*0.2)&gt;=D11,$B11-8.7-($B11*0.2)&lt;=D11)</formula>
    </cfRule>
  </conditionalFormatting>
  <conditionalFormatting sqref="D21:H21">
    <cfRule type="expression" dxfId="33" priority="4">
      <formula>OR($C19+8.7+($C19*0.2)&lt;D19,$C19-8.7-($C19*0.2)&gt;D19)</formula>
    </cfRule>
    <cfRule type="expression" dxfId="32" priority="5">
      <formula>AND($C19+8.7+($C19*0.2)&gt;=D19,$C19-8.7-($C19*0.2)&lt;=D19)</formula>
    </cfRule>
  </conditionalFormatting>
  <conditionalFormatting sqref="D23:H23">
    <cfRule type="expression" dxfId="31" priority="3" stopIfTrue="1">
      <formula>OR($B19+8.7+($B19*0.2)&lt;D19,$B19-8.7-($B19*0.2)&gt;D19)</formula>
    </cfRule>
    <cfRule type="expression" dxfId="30" priority="6" stopIfTrue="1">
      <formula>AND($B19+8.7+($B19*0.2)&gt;=D19,$B19-8.7-($B19*0.2)&lt;=D19)</formula>
    </cfRule>
  </conditionalFormatting>
  <conditionalFormatting sqref="K10:O13">
    <cfRule type="containsText" dxfId="29" priority="1" operator="containsText" text="Within">
      <formula>NOT(ISERROR(SEARCH("Within",K10)))</formula>
    </cfRule>
    <cfRule type="containsText" dxfId="28" priority="2" operator="containsText" text="Outside">
      <formula>NOT(ISERROR(SEARCH("Outside",K10)))</formula>
    </cfRule>
  </conditionalFormatting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B8EDE-382A-3340-AAF8-860E32755759}">
  <dimension ref="A1:Q23"/>
  <sheetViews>
    <sheetView zoomScaleNormal="100" workbookViewId="0">
      <selection activeCell="L9" sqref="L9:Q13"/>
    </sheetView>
  </sheetViews>
  <sheetFormatPr baseColWidth="10" defaultRowHeight="20" customHeight="1"/>
  <cols>
    <col min="1" max="1" width="15" customWidth="1"/>
    <col min="2" max="2" width="8.5" customWidth="1"/>
    <col min="3" max="3" width="7.6640625" customWidth="1"/>
    <col min="4" max="8" width="8.6640625" customWidth="1"/>
    <col min="12" max="12" width="27.1640625" customWidth="1"/>
    <col min="13" max="13" width="11.6640625" customWidth="1"/>
  </cols>
  <sheetData>
    <row r="1" spans="1:17" ht="20" customHeight="1">
      <c r="A1" s="38" t="s">
        <v>10</v>
      </c>
      <c r="B1" s="38"/>
      <c r="C1" s="38"/>
      <c r="D1" s="38"/>
      <c r="E1" s="38"/>
      <c r="F1" s="38"/>
      <c r="G1" s="38"/>
      <c r="H1" s="38"/>
      <c r="L1" s="16" t="s">
        <v>25</v>
      </c>
      <c r="M1" s="16" t="s">
        <v>26</v>
      </c>
    </row>
    <row r="2" spans="1:17" ht="20" customHeight="1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L2" s="17" t="s">
        <v>40</v>
      </c>
      <c r="M2" s="17" t="s">
        <v>42</v>
      </c>
    </row>
    <row r="3" spans="1:17" ht="20" customHeight="1">
      <c r="A3" s="6">
        <v>44493.458333333336</v>
      </c>
      <c r="B3" s="15">
        <v>1613</v>
      </c>
      <c r="C3" s="4">
        <f>(D3+E3+F3+G3+H3)/5</f>
        <v>1644.0760000000002</v>
      </c>
      <c r="D3" s="20">
        <v>1639.45</v>
      </c>
      <c r="E3" s="21">
        <v>1645.31</v>
      </c>
      <c r="F3" s="21">
        <v>1640.5</v>
      </c>
      <c r="G3" s="21">
        <v>1655.49</v>
      </c>
      <c r="H3" s="21">
        <v>1639.63</v>
      </c>
      <c r="L3" s="17" t="s">
        <v>41</v>
      </c>
      <c r="M3" s="17" t="s">
        <v>43</v>
      </c>
    </row>
    <row r="4" spans="1:17" ht="20" customHeight="1">
      <c r="A4" s="37" t="s">
        <v>8</v>
      </c>
      <c r="B4" s="37"/>
      <c r="C4" s="37"/>
      <c r="D4" s="5">
        <f>(D3-C3)/((C3+D3)/2)</f>
        <v>-2.8177026769394872E-3</v>
      </c>
      <c r="E4" s="5">
        <f>(E3-C3)/((C3+E3)/2)</f>
        <v>7.502919997833614E-4</v>
      </c>
      <c r="F4" s="5">
        <f>(F3-C3)/((C3+F3)/2)</f>
        <v>-2.1774499965902749E-3</v>
      </c>
      <c r="G4" s="5">
        <f>(G3-C3)/((C3+G3)/2)</f>
        <v>6.9184856432632407E-3</v>
      </c>
      <c r="H4" s="5">
        <f>(H3-C3)/((C3+H3)/2)</f>
        <v>-2.7079159949155861E-3</v>
      </c>
    </row>
    <row r="5" spans="1:17" ht="20" customHeight="1">
      <c r="A5" s="34" t="s">
        <v>46</v>
      </c>
      <c r="B5" s="35"/>
      <c r="C5" s="36"/>
      <c r="D5" s="13" t="str">
        <f>IF(AND($C3+50+($C3*0.03)&gt;=D3,$C3-50-($C3*0.03)&lt;=D3),"PASS","FAIL")</f>
        <v>PASS</v>
      </c>
      <c r="E5" s="13" t="str">
        <f t="shared" ref="E5:H5" si="0">IF(AND($C3+50+($C3*0.03)&gt;=E3,$C3-50-($C3*0.03)&lt;=E3),"PASS","FAIL")</f>
        <v>PASS</v>
      </c>
      <c r="F5" s="13" t="str">
        <f t="shared" si="0"/>
        <v>PASS</v>
      </c>
      <c r="G5" s="13" t="str">
        <f t="shared" si="0"/>
        <v>PASS</v>
      </c>
      <c r="H5" s="13" t="str">
        <f t="shared" si="0"/>
        <v>PASS</v>
      </c>
    </row>
    <row r="6" spans="1:17" ht="20" customHeight="1">
      <c r="A6" s="37" t="s">
        <v>9</v>
      </c>
      <c r="B6" s="37"/>
      <c r="C6" s="37"/>
      <c r="D6" s="5">
        <f>(D3-B3)/((B3+D3)/2)</f>
        <v>1.6264662024012697E-2</v>
      </c>
      <c r="E6" s="5">
        <f>(E3-B3)/((B3+E3)/2)</f>
        <v>1.9832367086004676E-2</v>
      </c>
      <c r="F6" s="5">
        <f>(F3-B3)/((B3+F3)/2)</f>
        <v>1.690487167665591E-2</v>
      </c>
      <c r="G6" s="5">
        <f>(G3-B3)/((B3+G3)/2)</f>
        <v>2.5999773595758294E-2</v>
      </c>
      <c r="H6" s="5">
        <f>(H3-B3)/((B3+H3)/2)</f>
        <v>1.6374441605716057E-2</v>
      </c>
    </row>
    <row r="7" spans="1:17" ht="20" customHeight="1">
      <c r="A7" s="34" t="s">
        <v>51</v>
      </c>
      <c r="B7" s="35"/>
      <c r="C7" s="36"/>
      <c r="D7" s="13" t="str">
        <f>IF(AND($B3+50+($B3*0.03)&gt;=D3,$B3-50-($B3*0.03)&lt;=D3),"Within","Outside")</f>
        <v>Within</v>
      </c>
      <c r="E7" s="13" t="str">
        <f>IF(AND($B3+50+($B3*0.03)&gt;=E3,$B3-50-($B3*0.03)&lt;=E3),"Within","Outside")</f>
        <v>Within</v>
      </c>
      <c r="F7" s="13" t="str">
        <f>IF(AND($B3+50+($B3*0.03)&gt;=F3,$B3-50-($B3*0.03)&lt;=F3),"Within","Outside")</f>
        <v>Within</v>
      </c>
      <c r="G7" s="13" t="str">
        <f>IF(AND($B3+50+($B3*0.03)&gt;=G3,$B3-50-($B3*0.03)&lt;=G3),"Within","Outside")</f>
        <v>Within</v>
      </c>
      <c r="H7" s="13" t="str">
        <f>IF(AND($B3+50+($B3*0.03)&gt;=H3,$B3-50-($B3*0.03)&lt;=H3),"Within","Outside")</f>
        <v>Within</v>
      </c>
    </row>
    <row r="9" spans="1:17" ht="20" customHeight="1">
      <c r="A9" s="38" t="s">
        <v>11</v>
      </c>
      <c r="B9" s="38"/>
      <c r="C9" s="38"/>
      <c r="D9" s="38"/>
      <c r="E9" s="38"/>
      <c r="F9" s="38"/>
      <c r="G9" s="38"/>
      <c r="H9" s="38"/>
      <c r="L9" s="29" t="s">
        <v>62</v>
      </c>
      <c r="M9" s="30" t="s">
        <v>3</v>
      </c>
      <c r="N9" s="30" t="s">
        <v>4</v>
      </c>
      <c r="O9" s="30" t="s">
        <v>5</v>
      </c>
      <c r="P9" s="30" t="s">
        <v>6</v>
      </c>
      <c r="Q9" s="30" t="s">
        <v>7</v>
      </c>
    </row>
    <row r="10" spans="1:17" ht="20" customHeight="1">
      <c r="A10" s="1" t="s">
        <v>0</v>
      </c>
      <c r="B10" s="2" t="s">
        <v>1</v>
      </c>
      <c r="C10" s="1" t="s">
        <v>2</v>
      </c>
      <c r="D10" s="1" t="s">
        <v>3</v>
      </c>
      <c r="E10" s="1" t="s">
        <v>4</v>
      </c>
      <c r="F10" s="1" t="s">
        <v>5</v>
      </c>
      <c r="G10" s="1" t="s">
        <v>6</v>
      </c>
      <c r="H10" s="1" t="s">
        <v>7</v>
      </c>
      <c r="L10" s="31" t="s">
        <v>53</v>
      </c>
      <c r="M10" s="32" t="s">
        <v>54</v>
      </c>
      <c r="N10" s="32" t="s">
        <v>54</v>
      </c>
      <c r="O10" s="32" t="s">
        <v>54</v>
      </c>
      <c r="P10" s="32" t="s">
        <v>54</v>
      </c>
      <c r="Q10" s="32" t="s">
        <v>54</v>
      </c>
    </row>
    <row r="11" spans="1:17" ht="20" customHeight="1">
      <c r="A11" s="6">
        <v>44500.395833333336</v>
      </c>
      <c r="B11" s="3">
        <v>1867</v>
      </c>
      <c r="C11" s="4">
        <f>(D11+E11+F11+G11+H11)/5</f>
        <v>1899.6200000000001</v>
      </c>
      <c r="D11" s="20">
        <v>1902.41</v>
      </c>
      <c r="E11" s="21">
        <v>1908.16</v>
      </c>
      <c r="F11" s="21">
        <v>1895.36</v>
      </c>
      <c r="G11" s="21">
        <v>1900.58</v>
      </c>
      <c r="H11" s="21">
        <v>1891.59</v>
      </c>
      <c r="L11" s="31" t="s">
        <v>55</v>
      </c>
      <c r="M11" s="32" t="s">
        <v>54</v>
      </c>
      <c r="N11" s="32" t="s">
        <v>54</v>
      </c>
      <c r="O11" s="32" t="s">
        <v>54</v>
      </c>
      <c r="P11" s="32" t="s">
        <v>54</v>
      </c>
      <c r="Q11" s="32" t="s">
        <v>54</v>
      </c>
    </row>
    <row r="12" spans="1:17" ht="20" customHeight="1">
      <c r="A12" s="37" t="s">
        <v>8</v>
      </c>
      <c r="B12" s="37"/>
      <c r="C12" s="37"/>
      <c r="D12" s="5">
        <f>(D11-C11)/((C11+D11)/2)</f>
        <v>1.4676370254837355E-3</v>
      </c>
      <c r="E12" s="5">
        <f>(E11-C11)/((C11+E11)/2)</f>
        <v>4.4855532620056635E-3</v>
      </c>
      <c r="F12" s="5">
        <f>(F11-C11)/((C11+F11)/2)</f>
        <v>-2.2450711202695235E-3</v>
      </c>
      <c r="G12" s="5">
        <f>(G11-C11)/((C11+G11)/2)</f>
        <v>5.0523656649639965E-4</v>
      </c>
      <c r="H12" s="5">
        <f>(H11-C11)/((C11+H11)/2)</f>
        <v>-4.2361145913838586E-3</v>
      </c>
      <c r="L12" s="31" t="s">
        <v>56</v>
      </c>
      <c r="M12" s="32" t="s">
        <v>54</v>
      </c>
      <c r="N12" s="32" t="s">
        <v>54</v>
      </c>
      <c r="O12" s="32" t="s">
        <v>54</v>
      </c>
      <c r="P12" s="32" t="s">
        <v>54</v>
      </c>
      <c r="Q12" s="32" t="s">
        <v>54</v>
      </c>
    </row>
    <row r="13" spans="1:17" ht="20" customHeight="1">
      <c r="A13" s="34" t="s">
        <v>46</v>
      </c>
      <c r="B13" s="35"/>
      <c r="C13" s="36"/>
      <c r="D13" s="13" t="str">
        <f>IF(AND($C11+50+($C11*0.03)&gt;=D11,$C11-50-($C11*0.03)&lt;=D11),"PASS","FAIL")</f>
        <v>PASS</v>
      </c>
      <c r="E13" s="13" t="str">
        <f t="shared" ref="E13:H13" si="1">IF(AND($C11+50+($C11*0.03)&gt;=E11,$C11-50-($C11*0.03)&lt;=E11),"PASS","FAIL")</f>
        <v>PASS</v>
      </c>
      <c r="F13" s="13" t="str">
        <f t="shared" si="1"/>
        <v>PASS</v>
      </c>
      <c r="G13" s="13" t="str">
        <f t="shared" si="1"/>
        <v>PASS</v>
      </c>
      <c r="H13" s="13" t="str">
        <f t="shared" si="1"/>
        <v>PASS</v>
      </c>
      <c r="L13" s="31" t="s">
        <v>60</v>
      </c>
      <c r="M13" s="33" t="s">
        <v>61</v>
      </c>
      <c r="N13" s="33" t="s">
        <v>61</v>
      </c>
      <c r="O13" s="33" t="s">
        <v>61</v>
      </c>
      <c r="P13" s="33" t="s">
        <v>61</v>
      </c>
      <c r="Q13" s="33" t="s">
        <v>61</v>
      </c>
    </row>
    <row r="14" spans="1:17" ht="20" customHeight="1">
      <c r="A14" s="37" t="s">
        <v>9</v>
      </c>
      <c r="B14" s="37"/>
      <c r="C14" s="37"/>
      <c r="D14" s="5">
        <f>(D11-B11)/((B11+D11)/2)</f>
        <v>1.8788086199166491E-2</v>
      </c>
      <c r="E14" s="5">
        <f>(E11-B11)/((B11+E11)/2)</f>
        <v>2.1805698301528988E-2</v>
      </c>
      <c r="F14" s="5">
        <f>(F11-B11)/((B11+F11)/2)</f>
        <v>1.50756440106741E-2</v>
      </c>
      <c r="G14" s="5">
        <f>(G11-B11)/((B11+G11)/2)</f>
        <v>1.7825766141661186E-2</v>
      </c>
      <c r="H14" s="5">
        <f>(H11-B11)/((B11+H11)/2)</f>
        <v>1.3084693994290368E-2</v>
      </c>
    </row>
    <row r="15" spans="1:17" ht="20" customHeight="1">
      <c r="A15" s="34" t="s">
        <v>51</v>
      </c>
      <c r="B15" s="35"/>
      <c r="C15" s="36"/>
      <c r="D15" s="13" t="str">
        <f>IF(AND($B11+50+($B11*0.03)&gt;=D11,$B11-50-($B11*0.03)&lt;=D11),"Within","Outside")</f>
        <v>Within</v>
      </c>
      <c r="E15" s="13" t="str">
        <f>IF(AND($B11+50+($B11*0.03)&gt;=E11,$B11-50-($B11*0.03)&lt;=E11),"Within","Outside")</f>
        <v>Within</v>
      </c>
      <c r="F15" s="13" t="str">
        <f>IF(AND($B11+50+($B11*0.03)&gt;=F11,$B11-50-($B11*0.03)&lt;=F11),"Within","Outside")</f>
        <v>Within</v>
      </c>
      <c r="G15" s="13" t="str">
        <f>IF(AND($B11+50+($B11*0.03)&gt;=G11,$B11-50-($B11*0.03)&lt;=G11),"Within","Outside")</f>
        <v>Within</v>
      </c>
      <c r="H15" s="13" t="str">
        <f>IF(AND($B11+50+($B11*0.03)&gt;=H11,$B11-50-($B11*0.03)&lt;=H11),"Within","Outside")</f>
        <v>Within</v>
      </c>
    </row>
    <row r="17" spans="1:8" ht="20" customHeight="1">
      <c r="A17" s="38" t="s">
        <v>21</v>
      </c>
      <c r="B17" s="38"/>
      <c r="C17" s="38"/>
      <c r="D17" s="38"/>
      <c r="E17" s="38"/>
      <c r="F17" s="38"/>
      <c r="G17" s="38"/>
      <c r="H17" s="38"/>
    </row>
    <row r="18" spans="1:8" ht="20" customHeight="1">
      <c r="A18" s="1" t="s">
        <v>0</v>
      </c>
      <c r="B18" s="2" t="s">
        <v>1</v>
      </c>
      <c r="C18" s="1" t="s">
        <v>2</v>
      </c>
      <c r="D18" s="1" t="s">
        <v>3</v>
      </c>
      <c r="E18" s="1" t="s">
        <v>4</v>
      </c>
      <c r="F18" s="1" t="s">
        <v>5</v>
      </c>
      <c r="G18" s="1" t="s">
        <v>6</v>
      </c>
      <c r="H18" s="1" t="s">
        <v>7</v>
      </c>
    </row>
    <row r="19" spans="1:8" ht="20" customHeight="1">
      <c r="A19" s="6">
        <v>44497.4375</v>
      </c>
      <c r="B19" s="3">
        <v>1355</v>
      </c>
      <c r="C19" s="4">
        <f>(D19+E19+F19+G19+H19)/5</f>
        <v>1383.9513999999999</v>
      </c>
      <c r="D19" s="20">
        <v>1378.6410000000001</v>
      </c>
      <c r="E19" s="20">
        <v>1384.3979999999999</v>
      </c>
      <c r="F19" s="20">
        <v>1387.1389999999999</v>
      </c>
      <c r="G19" s="20">
        <v>1391.25</v>
      </c>
      <c r="H19" s="20">
        <v>1378.329</v>
      </c>
    </row>
    <row r="20" spans="1:8" ht="20" customHeight="1">
      <c r="A20" s="37" t="s">
        <v>8</v>
      </c>
      <c r="B20" s="37"/>
      <c r="C20" s="37"/>
      <c r="D20" s="5">
        <f>(D19-C19)/((C19+D19)/2)</f>
        <v>-3.8445048933022801E-3</v>
      </c>
      <c r="E20" s="5">
        <f>(E19-C19)/((C19+E19)/2)</f>
        <v>3.2264713406478923E-4</v>
      </c>
      <c r="F20" s="5">
        <f>(F19-C19)/((C19+F19)/2)</f>
        <v>2.3006106188379672E-3</v>
      </c>
      <c r="G20" s="5">
        <f>(G19-C19)/((C19+G19)/2)</f>
        <v>5.2598705088575401E-3</v>
      </c>
      <c r="H20" s="5">
        <f>(H19-C19)/((C19+H19)/2)</f>
        <v>-4.0708394412094957E-3</v>
      </c>
    </row>
    <row r="21" spans="1:8" ht="20" customHeight="1">
      <c r="A21" s="34" t="s">
        <v>46</v>
      </c>
      <c r="B21" s="35"/>
      <c r="C21" s="36"/>
      <c r="D21" s="13" t="str">
        <f>IF(AND($C19+50+($C19*0.03)&gt;=D19,$C19-50-($C19*0.03)&lt;=D19),"PASS","FAIL")</f>
        <v>PASS</v>
      </c>
      <c r="E21" s="13" t="str">
        <f t="shared" ref="E21:H21" si="2">IF(AND($C19+50+($C19*0.03)&gt;=E19,$C19-50-($C19*0.03)&lt;=E19),"PASS","FAIL")</f>
        <v>PASS</v>
      </c>
      <c r="F21" s="13" t="str">
        <f t="shared" si="2"/>
        <v>PASS</v>
      </c>
      <c r="G21" s="13" t="str">
        <f t="shared" si="2"/>
        <v>PASS</v>
      </c>
      <c r="H21" s="13" t="str">
        <f t="shared" si="2"/>
        <v>PASS</v>
      </c>
    </row>
    <row r="22" spans="1:8" ht="20" customHeight="1">
      <c r="A22" s="37" t="s">
        <v>9</v>
      </c>
      <c r="B22" s="37"/>
      <c r="C22" s="37"/>
      <c r="D22" s="5">
        <f>(D19-B19)/((B19+D19)/2)</f>
        <v>1.7296345789370348E-2</v>
      </c>
      <c r="E22" s="5">
        <f>(E19-B19)/((B19+E19)/2)</f>
        <v>2.146310977813367E-2</v>
      </c>
      <c r="F22" s="5">
        <f>(F19-B19)/((B19+F19)/2)</f>
        <v>2.3440824845129948E-2</v>
      </c>
      <c r="G22" s="5">
        <f>(G19-B19)/((B19+G19)/2)</f>
        <v>2.639963586709149E-2</v>
      </c>
      <c r="H22" s="5">
        <f>(H19-B19)/((B19+H19)/2)</f>
        <v>1.7070027062237991E-2</v>
      </c>
    </row>
    <row r="23" spans="1:8" ht="20" customHeight="1">
      <c r="A23" s="34" t="s">
        <v>51</v>
      </c>
      <c r="B23" s="35"/>
      <c r="C23" s="36"/>
      <c r="D23" s="13" t="str">
        <f>IF(AND($B19+50+($B19*0.03)&gt;=D19,$B19-50-($B19*0.03)&lt;=D19),"Within","Outside")</f>
        <v>Within</v>
      </c>
      <c r="E23" s="13" t="str">
        <f>IF(AND($B19+50+($B19*0.03)&gt;=E19,$B19-50-($B19*0.03)&lt;=E19),"Within","Outside")</f>
        <v>Within</v>
      </c>
      <c r="F23" s="13" t="str">
        <f>IF(AND($B19+50+($B19*0.03)&gt;=F19,$B19-50-($B19*0.03)&lt;=F19),"Within","Outside")</f>
        <v>Within</v>
      </c>
      <c r="G23" s="13" t="str">
        <f>IF(AND($B19+50+($B19*0.03)&gt;=G19,$B19-50-($B19*0.03)&lt;=G19),"Within","Outside")</f>
        <v>Within</v>
      </c>
      <c r="H23" s="13" t="str">
        <f>IF(AND($B19+50+($B19*0.03)&gt;=H19,$B19-50-($B19*0.03)&lt;=H19),"Within","Outside")</f>
        <v>Within</v>
      </c>
    </row>
  </sheetData>
  <mergeCells count="15">
    <mergeCell ref="A23:C23"/>
    <mergeCell ref="A1:H1"/>
    <mergeCell ref="A4:C4"/>
    <mergeCell ref="A9:H9"/>
    <mergeCell ref="A12:C12"/>
    <mergeCell ref="A6:C6"/>
    <mergeCell ref="A5:C5"/>
    <mergeCell ref="A7:C7"/>
    <mergeCell ref="A13:C13"/>
    <mergeCell ref="A22:C22"/>
    <mergeCell ref="A14:C14"/>
    <mergeCell ref="A15:C15"/>
    <mergeCell ref="A17:H17"/>
    <mergeCell ref="A20:C20"/>
    <mergeCell ref="A21:C21"/>
  </mergeCells>
  <phoneticPr fontId="8" type="noConversion"/>
  <conditionalFormatting sqref="D5:H5">
    <cfRule type="expression" dxfId="27" priority="14">
      <formula>OR($C3+50+($C3*0.03)&lt;D3,$C3-50-($C3*0.03)&gt;D3)</formula>
    </cfRule>
    <cfRule type="expression" dxfId="26" priority="18">
      <formula>AND($C$3+50+($C$3*0.03)&gt;=D3,$C$3-50-($C$3*0.03)&lt;=D3)</formula>
    </cfRule>
  </conditionalFormatting>
  <conditionalFormatting sqref="D7:H7">
    <cfRule type="expression" dxfId="25" priority="13" stopIfTrue="1">
      <formula>OR($B3+50+($B3*0.03)&lt;D3,$B3-50-($B3*0.03)&gt;D3)</formula>
    </cfRule>
    <cfRule type="expression" dxfId="24" priority="19" stopIfTrue="1">
      <formula>AND($B3+50+($B3*0.03)&gt;=D3,$B3-50-($B3*0.03)&lt;=D3)</formula>
    </cfRule>
  </conditionalFormatting>
  <conditionalFormatting sqref="D13:H13">
    <cfRule type="expression" dxfId="23" priority="10">
      <formula>OR($C11+50+($C11*0.03)&lt;D11,$C11-50-($C11*0.03)&gt;D11)</formula>
    </cfRule>
    <cfRule type="expression" dxfId="22" priority="11">
      <formula>AND($C11+50+($C11*0.03)&gt;=D11,$C11-50-($C11*0.03)&lt;=D11)</formula>
    </cfRule>
  </conditionalFormatting>
  <conditionalFormatting sqref="D15:H15">
    <cfRule type="expression" dxfId="21" priority="9" stopIfTrue="1">
      <formula>OR($B11+50+($B11*0.03)&lt;D11,$B11-50-($B11*0.03)&gt;D11)</formula>
    </cfRule>
    <cfRule type="expression" dxfId="20" priority="12" stopIfTrue="1">
      <formula>AND($B11+50+($B11*0.03)&gt;=D11,$B11-50-($B11*0.03)&lt;=D11)</formula>
    </cfRule>
  </conditionalFormatting>
  <conditionalFormatting sqref="D21:H21">
    <cfRule type="expression" dxfId="19" priority="2">
      <formula>OR($C19+50+($C19*0.03)&lt;D19,$C19-50-($C19*0.03)&gt;D19)</formula>
    </cfRule>
    <cfRule type="expression" dxfId="18" priority="3">
      <formula>AND($C19+50+($C19*0.03)&gt;=D19,$C19-50-($C19*0.03)&lt;=D19)</formula>
    </cfRule>
  </conditionalFormatting>
  <conditionalFormatting sqref="D23:H23">
    <cfRule type="expression" dxfId="17" priority="1" stopIfTrue="1">
      <formula>OR($B19+50+($B19*0.03)&lt;D19,$B19-50-($B19*0.03)&gt;D19)</formula>
    </cfRule>
    <cfRule type="expression" dxfId="16" priority="4" stopIfTrue="1">
      <formula>AND($B19+50+($B19*0.03)&gt;=D19,$B19-50-($B19*0.03)&lt;=D19)</formula>
    </cfRule>
  </conditionalFormatting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009F1-57DE-9F4A-8B74-880C43EA58A8}">
  <dimension ref="A1:P17"/>
  <sheetViews>
    <sheetView tabSelected="1" workbookViewId="0">
      <selection activeCell="A9" sqref="A9"/>
    </sheetView>
  </sheetViews>
  <sheetFormatPr baseColWidth="10" defaultRowHeight="20" customHeight="1"/>
  <cols>
    <col min="1" max="1" width="15" customWidth="1"/>
    <col min="2" max="2" width="8.5" customWidth="1"/>
    <col min="3" max="3" width="7.6640625" customWidth="1"/>
    <col min="4" max="8" width="8.6640625" customWidth="1"/>
    <col min="9" max="9" width="17.33203125" customWidth="1"/>
    <col min="11" max="11" width="26.5" customWidth="1"/>
  </cols>
  <sheetData>
    <row r="1" spans="1:16" ht="20" customHeight="1">
      <c r="A1" s="38" t="s">
        <v>47</v>
      </c>
      <c r="B1" s="38"/>
      <c r="C1" s="38"/>
      <c r="D1" s="38"/>
      <c r="E1" s="38"/>
      <c r="F1" s="38"/>
      <c r="G1" s="38"/>
      <c r="H1" s="38"/>
      <c r="K1" s="19"/>
      <c r="L1" s="16" t="s">
        <v>26</v>
      </c>
    </row>
    <row r="2" spans="1:16" ht="20" customHeight="1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K2" s="16" t="s">
        <v>25</v>
      </c>
      <c r="L2" s="17" t="s">
        <v>44</v>
      </c>
    </row>
    <row r="3" spans="1:16" ht="20" customHeight="1">
      <c r="A3" s="22">
        <v>44490.041666666664</v>
      </c>
      <c r="B3" s="11">
        <v>25.7</v>
      </c>
      <c r="C3" s="12">
        <f>(D3+E3+F3+G3+H3)/5</f>
        <v>27.679399999999998</v>
      </c>
      <c r="D3" s="20">
        <v>27.768000000000001</v>
      </c>
      <c r="E3" s="20">
        <v>27.329000000000001</v>
      </c>
      <c r="F3" s="20">
        <v>27.885000000000002</v>
      </c>
      <c r="G3" s="20">
        <v>27.678999999999998</v>
      </c>
      <c r="H3" s="20">
        <v>27.736000000000001</v>
      </c>
      <c r="J3" s="8"/>
      <c r="K3" s="10"/>
      <c r="L3" s="10"/>
      <c r="M3" s="8"/>
      <c r="N3" s="8"/>
      <c r="O3" s="8"/>
    </row>
    <row r="4" spans="1:16" ht="20" customHeight="1">
      <c r="A4" s="37" t="s">
        <v>23</v>
      </c>
      <c r="B4" s="37"/>
      <c r="C4" s="37"/>
      <c r="D4" s="7">
        <f>(D3-C3)</f>
        <v>8.8600000000003121E-2</v>
      </c>
      <c r="E4" s="7">
        <f>(E3-C3)</f>
        <v>-0.35039999999999694</v>
      </c>
      <c r="F4" s="7">
        <f>(F3-C3)</f>
        <v>0.205600000000004</v>
      </c>
      <c r="G4" s="7">
        <f>(G3-C3)</f>
        <v>-3.9999999999906777E-4</v>
      </c>
      <c r="H4" s="7">
        <f>(H3-C3)</f>
        <v>5.6600000000003092E-2</v>
      </c>
    </row>
    <row r="5" spans="1:16" ht="20" customHeight="1">
      <c r="A5" s="37" t="s">
        <v>24</v>
      </c>
      <c r="B5" s="37"/>
      <c r="C5" s="37"/>
      <c r="D5" s="7">
        <f>(D3-B3)</f>
        <v>2.0680000000000014</v>
      </c>
      <c r="E5" s="7">
        <f>(E3-B3)</f>
        <v>1.6290000000000013</v>
      </c>
      <c r="F5" s="7">
        <f>(F3-B3)</f>
        <v>2.1850000000000023</v>
      </c>
      <c r="G5" s="7">
        <f>(G3-B3)</f>
        <v>1.9789999999999992</v>
      </c>
      <c r="H5" s="7">
        <f>(H3-B3)</f>
        <v>2.0360000000000014</v>
      </c>
    </row>
    <row r="7" spans="1:16" ht="20" customHeight="1">
      <c r="A7" s="38" t="s">
        <v>48</v>
      </c>
      <c r="B7" s="38"/>
      <c r="C7" s="38"/>
      <c r="D7" s="38"/>
      <c r="E7" s="38"/>
      <c r="F7" s="38"/>
      <c r="G7" s="38"/>
      <c r="H7" s="38"/>
      <c r="K7" s="29" t="s">
        <v>64</v>
      </c>
      <c r="L7" s="30" t="s">
        <v>3</v>
      </c>
      <c r="M7" s="30" t="s">
        <v>4</v>
      </c>
      <c r="N7" s="30" t="s">
        <v>5</v>
      </c>
      <c r="O7" s="30" t="s">
        <v>6</v>
      </c>
      <c r="P7" s="30" t="s">
        <v>7</v>
      </c>
    </row>
    <row r="8" spans="1:16" ht="20" customHeight="1">
      <c r="A8" s="1" t="s">
        <v>0</v>
      </c>
      <c r="B8" s="2" t="s">
        <v>1</v>
      </c>
      <c r="C8" s="1" t="s">
        <v>2</v>
      </c>
      <c r="D8" s="1" t="s">
        <v>3</v>
      </c>
      <c r="E8" s="1" t="s">
        <v>4</v>
      </c>
      <c r="F8" s="1" t="s">
        <v>5</v>
      </c>
      <c r="G8" s="1" t="s">
        <v>6</v>
      </c>
      <c r="H8" s="1" t="s">
        <v>7</v>
      </c>
      <c r="K8" s="31" t="s">
        <v>53</v>
      </c>
      <c r="L8" s="32" t="s">
        <v>54</v>
      </c>
      <c r="M8" s="32" t="s">
        <v>54</v>
      </c>
      <c r="N8" s="32" t="s">
        <v>54</v>
      </c>
      <c r="O8" s="32" t="s">
        <v>54</v>
      </c>
      <c r="P8" s="32" t="s">
        <v>54</v>
      </c>
    </row>
    <row r="9" spans="1:16" ht="20" customHeight="1">
      <c r="A9" s="23">
        <v>44498.3125</v>
      </c>
      <c r="B9" s="11">
        <v>27.7</v>
      </c>
      <c r="C9" s="12">
        <f>(D9+E9+F9+G9+H9)/5</f>
        <v>29.263400000000001</v>
      </c>
      <c r="D9" s="20">
        <v>29.370999999999999</v>
      </c>
      <c r="E9" s="20">
        <v>28.88</v>
      </c>
      <c r="F9" s="20">
        <v>29.462</v>
      </c>
      <c r="G9" s="20">
        <v>29.274999999999999</v>
      </c>
      <c r="H9" s="20">
        <v>29.329000000000001</v>
      </c>
      <c r="I9" s="9"/>
      <c r="J9" s="8"/>
      <c r="K9" s="31" t="s">
        <v>55</v>
      </c>
      <c r="L9" s="32" t="s">
        <v>54</v>
      </c>
      <c r="M9" s="32" t="s">
        <v>54</v>
      </c>
      <c r="N9" s="32" t="s">
        <v>54</v>
      </c>
      <c r="O9" s="32" t="s">
        <v>54</v>
      </c>
      <c r="P9" s="32" t="s">
        <v>54</v>
      </c>
    </row>
    <row r="10" spans="1:16" ht="20" customHeight="1">
      <c r="A10" s="37" t="s">
        <v>23</v>
      </c>
      <c r="B10" s="37"/>
      <c r="C10" s="37"/>
      <c r="D10" s="7">
        <f>(D9-C9)</f>
        <v>0.10759999999999792</v>
      </c>
      <c r="E10" s="7">
        <f>(E9-C9)</f>
        <v>-0.38340000000000174</v>
      </c>
      <c r="F10" s="7">
        <f>(F9-C9)</f>
        <v>0.198599999999999</v>
      </c>
      <c r="G10" s="7">
        <f>(G9-C9)</f>
        <v>1.1599999999997834E-2</v>
      </c>
      <c r="H10" s="7">
        <f>(H9-C9)</f>
        <v>6.5599999999999881E-2</v>
      </c>
      <c r="K10" s="31" t="s">
        <v>56</v>
      </c>
      <c r="L10" s="32" t="s">
        <v>54</v>
      </c>
      <c r="M10" s="32" t="s">
        <v>54</v>
      </c>
      <c r="N10" s="32" t="s">
        <v>54</v>
      </c>
      <c r="O10" s="32" t="s">
        <v>54</v>
      </c>
      <c r="P10" s="32" t="s">
        <v>54</v>
      </c>
    </row>
    <row r="11" spans="1:16" ht="20" customHeight="1">
      <c r="A11" s="37" t="s">
        <v>24</v>
      </c>
      <c r="B11" s="37"/>
      <c r="C11" s="37"/>
      <c r="D11" s="7">
        <f>(D9-B9)</f>
        <v>1.6709999999999994</v>
      </c>
      <c r="E11" s="7">
        <f>(E9-B9)</f>
        <v>1.1799999999999997</v>
      </c>
      <c r="F11" s="7">
        <f>(F9-B9)</f>
        <v>1.7620000000000005</v>
      </c>
      <c r="G11" s="7">
        <f>(G9-B9)</f>
        <v>1.5749999999999993</v>
      </c>
      <c r="H11" s="7">
        <f>(H9-B9)</f>
        <v>1.6290000000000013</v>
      </c>
      <c r="K11" s="31" t="s">
        <v>60</v>
      </c>
      <c r="L11" s="33" t="s">
        <v>63</v>
      </c>
      <c r="M11" s="33" t="s">
        <v>63</v>
      </c>
      <c r="N11" s="33" t="s">
        <v>63</v>
      </c>
      <c r="O11" s="33" t="s">
        <v>63</v>
      </c>
      <c r="P11" s="33" t="s">
        <v>63</v>
      </c>
    </row>
    <row r="13" spans="1:16" ht="20" customHeight="1">
      <c r="A13" s="38" t="s">
        <v>49</v>
      </c>
      <c r="B13" s="38"/>
      <c r="C13" s="38"/>
      <c r="D13" s="38"/>
      <c r="E13" s="38"/>
      <c r="F13" s="38"/>
      <c r="G13" s="38"/>
      <c r="H13" s="38"/>
    </row>
    <row r="14" spans="1:16" ht="20" customHeight="1">
      <c r="A14" s="1" t="s">
        <v>0</v>
      </c>
      <c r="B14" s="2" t="s">
        <v>1</v>
      </c>
      <c r="C14" s="1" t="s">
        <v>2</v>
      </c>
      <c r="D14" s="1" t="s">
        <v>3</v>
      </c>
      <c r="E14" s="1" t="s">
        <v>4</v>
      </c>
      <c r="F14" s="1" t="s">
        <v>5</v>
      </c>
      <c r="G14" s="1" t="s">
        <v>6</v>
      </c>
      <c r="H14" s="1" t="s">
        <v>7</v>
      </c>
    </row>
    <row r="15" spans="1:16" ht="20" customHeight="1">
      <c r="A15" s="22">
        <v>44503.041666666664</v>
      </c>
      <c r="B15" s="11">
        <v>26.7</v>
      </c>
      <c r="C15" s="12">
        <f>(D15+E15+F15+G15+H15)/5</f>
        <v>28.252000000000002</v>
      </c>
      <c r="D15" s="20">
        <v>28.387</v>
      </c>
      <c r="E15" s="20">
        <v>27.888000000000002</v>
      </c>
      <c r="F15" s="20">
        <v>28.442</v>
      </c>
      <c r="G15" s="20">
        <v>28.228000000000002</v>
      </c>
      <c r="H15" s="20">
        <v>28.315000000000001</v>
      </c>
      <c r="I15" s="9"/>
      <c r="J15" s="8"/>
      <c r="K15" s="8"/>
      <c r="L15" s="8"/>
      <c r="M15" s="8"/>
      <c r="N15" s="8"/>
      <c r="O15" s="8"/>
    </row>
    <row r="16" spans="1:16" ht="20" customHeight="1">
      <c r="A16" s="37" t="s">
        <v>23</v>
      </c>
      <c r="B16" s="37"/>
      <c r="C16" s="37"/>
      <c r="D16" s="7">
        <f>(D15-C15)</f>
        <v>0.13499999999999801</v>
      </c>
      <c r="E16" s="7">
        <f>(E15-C15)</f>
        <v>-0.36400000000000077</v>
      </c>
      <c r="F16" s="7">
        <f>(F15-C15)</f>
        <v>0.18999999999999773</v>
      </c>
      <c r="G16" s="7">
        <f>(G15-C15)</f>
        <v>-2.4000000000000909E-2</v>
      </c>
      <c r="H16" s="7">
        <f>(H15-C15)</f>
        <v>6.2999999999998835E-2</v>
      </c>
    </row>
    <row r="17" spans="1:8" ht="20" customHeight="1">
      <c r="A17" s="37" t="s">
        <v>24</v>
      </c>
      <c r="B17" s="37"/>
      <c r="C17" s="37"/>
      <c r="D17" s="7">
        <f>(D15-B15)</f>
        <v>1.6870000000000012</v>
      </c>
      <c r="E17" s="7">
        <f>(E15-B15)</f>
        <v>1.1880000000000024</v>
      </c>
      <c r="F17" s="7">
        <f>(F15-B15)</f>
        <v>1.7420000000000009</v>
      </c>
      <c r="G17" s="7">
        <f>(G15-B15)</f>
        <v>1.5280000000000022</v>
      </c>
      <c r="H17" s="7">
        <f>(H15-B15)</f>
        <v>1.615000000000002</v>
      </c>
    </row>
  </sheetData>
  <mergeCells count="9">
    <mergeCell ref="A13:H13"/>
    <mergeCell ref="A16:C16"/>
    <mergeCell ref="A17:C17"/>
    <mergeCell ref="A11:C11"/>
    <mergeCell ref="A1:H1"/>
    <mergeCell ref="A4:C4"/>
    <mergeCell ref="A5:C5"/>
    <mergeCell ref="A7:H7"/>
    <mergeCell ref="A10:C10"/>
  </mergeCells>
  <phoneticPr fontId="8" type="noConversion"/>
  <conditionalFormatting sqref="D4:H4 D10:H10 D16:H16">
    <cfRule type="expression" dxfId="15" priority="8">
      <formula>AND(D4&gt;=-1,D4&lt;=1)</formula>
    </cfRule>
    <cfRule type="expression" dxfId="14" priority="9">
      <formula>OR(D4&lt;-1,D4&gt;1)</formula>
    </cfRule>
  </conditionalFormatting>
  <conditionalFormatting sqref="D5:H5">
    <cfRule type="expression" dxfId="13" priority="5" stopIfTrue="1">
      <formula>AND(D5&gt;=-1,D5&lt;=1)</formula>
    </cfRule>
    <cfRule type="expression" dxfId="12" priority="7" stopIfTrue="1">
      <formula>OR(D5&lt;-1,D5&gt;1)</formula>
    </cfRule>
  </conditionalFormatting>
  <conditionalFormatting sqref="D11:H11">
    <cfRule type="expression" dxfId="11" priority="3" stopIfTrue="1">
      <formula>AND(D11&gt;=-1,D11&lt;=1)</formula>
    </cfRule>
    <cfRule type="expression" dxfId="10" priority="4" stopIfTrue="1">
      <formula>OR(D11&lt;-1,D11&gt;1)</formula>
    </cfRule>
  </conditionalFormatting>
  <conditionalFormatting sqref="D17:H17">
    <cfRule type="expression" dxfId="9" priority="1">
      <formula>AND(D11&gt;=-1,D11&lt;=1)</formula>
    </cfRule>
    <cfRule type="expression" dxfId="8" priority="2">
      <formula>OR(D17&lt;-1,D17&gt;1)</formula>
    </cfRule>
  </conditionalFormatting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37E97-8286-9846-A96C-177082213DCF}">
  <dimension ref="A1:P17"/>
  <sheetViews>
    <sheetView workbookViewId="0">
      <selection activeCell="K7" sqref="K7"/>
    </sheetView>
  </sheetViews>
  <sheetFormatPr baseColWidth="10" defaultRowHeight="20" customHeight="1"/>
  <cols>
    <col min="1" max="1" width="15" customWidth="1"/>
    <col min="2" max="2" width="8.5" customWidth="1"/>
    <col min="3" max="3" width="7.6640625" customWidth="1"/>
    <col min="4" max="8" width="8.6640625" customWidth="1"/>
    <col min="10" max="10" width="12.6640625" customWidth="1"/>
    <col min="11" max="11" width="26.33203125" customWidth="1"/>
  </cols>
  <sheetData>
    <row r="1" spans="1:16" ht="20" customHeight="1">
      <c r="A1" s="38" t="s">
        <v>12</v>
      </c>
      <c r="B1" s="38"/>
      <c r="C1" s="38"/>
      <c r="D1" s="38"/>
      <c r="E1" s="38"/>
      <c r="F1" s="38"/>
      <c r="G1" s="38"/>
      <c r="H1" s="38"/>
      <c r="K1" s="17"/>
      <c r="L1" s="16" t="s">
        <v>26</v>
      </c>
    </row>
    <row r="2" spans="1:16" ht="20" customHeight="1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K2" s="16" t="s">
        <v>25</v>
      </c>
      <c r="L2" s="17" t="s">
        <v>45</v>
      </c>
    </row>
    <row r="3" spans="1:16" ht="20" customHeight="1">
      <c r="A3" s="6">
        <v>44494.979166666664</v>
      </c>
      <c r="B3" s="11">
        <v>66.2</v>
      </c>
      <c r="C3" s="4">
        <f>(D3+E3+F3+G3+H3)/5</f>
        <v>64.305800000000005</v>
      </c>
      <c r="D3" s="20">
        <v>64.448999999999998</v>
      </c>
      <c r="E3" s="20">
        <v>64.016000000000005</v>
      </c>
      <c r="F3" s="20">
        <v>64.495999999999995</v>
      </c>
      <c r="G3" s="20">
        <v>64.013999999999996</v>
      </c>
      <c r="H3" s="20">
        <v>64.554000000000002</v>
      </c>
      <c r="J3" s="9"/>
      <c r="K3" s="8"/>
      <c r="L3" s="8"/>
      <c r="M3" s="8"/>
      <c r="N3" s="8"/>
      <c r="O3" s="8"/>
      <c r="P3" s="8"/>
    </row>
    <row r="4" spans="1:16" ht="20" customHeight="1">
      <c r="A4" s="37" t="s">
        <v>8</v>
      </c>
      <c r="B4" s="37"/>
      <c r="C4" s="37"/>
      <c r="D4" s="5">
        <f>(D3-C3)/((C3+D3)/2)</f>
        <v>2.2243830909603854E-3</v>
      </c>
      <c r="E4" s="5">
        <f>(E3-C3)/((C3+E3)/2)</f>
        <v>-4.5167695590304941E-3</v>
      </c>
      <c r="F4" s="5">
        <f>(F3-C3)/((C3+F3)/2)</f>
        <v>2.9533748751956902E-3</v>
      </c>
      <c r="G4" s="5">
        <f>(G3-C3)/((C3+G3)/2)</f>
        <v>-4.5480120760788157E-3</v>
      </c>
      <c r="H4" s="5">
        <f>(H3-C3)/((C3+H3)/2)</f>
        <v>3.8522487230307212E-3</v>
      </c>
    </row>
    <row r="5" spans="1:16" ht="20" customHeight="1">
      <c r="A5" s="37" t="s">
        <v>9</v>
      </c>
      <c r="B5" s="37"/>
      <c r="C5" s="37"/>
      <c r="D5" s="5">
        <f>(D3-B3)/((B3+D3)/2)</f>
        <v>-2.6804644505507194E-2</v>
      </c>
      <c r="E5" s="5">
        <f>(E3-B3)/((B3+E3)/2)</f>
        <v>-3.3544264913681843E-2</v>
      </c>
      <c r="F5" s="5">
        <f>(F3-B3)/((B3+F3)/2)</f>
        <v>-2.6075778906776148E-2</v>
      </c>
      <c r="G5" s="5">
        <f>(G3-B3)/((B3+G3)/2)</f>
        <v>-3.3575498794292578E-2</v>
      </c>
      <c r="H5" s="5">
        <f>(H3-B3)/((B3+H3)/2)</f>
        <v>-2.5177050032886193E-2</v>
      </c>
    </row>
    <row r="7" spans="1:16" ht="20" customHeight="1">
      <c r="A7" s="38" t="s">
        <v>13</v>
      </c>
      <c r="B7" s="38"/>
      <c r="C7" s="38"/>
      <c r="D7" s="38"/>
      <c r="E7" s="38"/>
      <c r="F7" s="38"/>
      <c r="G7" s="38"/>
      <c r="H7" s="38"/>
      <c r="K7" s="29" t="s">
        <v>66</v>
      </c>
      <c r="L7" s="30" t="s">
        <v>3</v>
      </c>
      <c r="M7" s="30" t="s">
        <v>4</v>
      </c>
      <c r="N7" s="30" t="s">
        <v>5</v>
      </c>
      <c r="O7" s="30" t="s">
        <v>6</v>
      </c>
      <c r="P7" s="30" t="s">
        <v>7</v>
      </c>
    </row>
    <row r="8" spans="1:16" ht="20" customHeight="1">
      <c r="A8" s="1" t="s">
        <v>0</v>
      </c>
      <c r="B8" s="2" t="s">
        <v>1</v>
      </c>
      <c r="C8" s="1" t="s">
        <v>2</v>
      </c>
      <c r="D8" s="1" t="s">
        <v>3</v>
      </c>
      <c r="E8" s="1" t="s">
        <v>4</v>
      </c>
      <c r="F8" s="1" t="s">
        <v>5</v>
      </c>
      <c r="G8" s="1" t="s">
        <v>6</v>
      </c>
      <c r="H8" s="1" t="s">
        <v>7</v>
      </c>
      <c r="K8" s="31" t="s">
        <v>53</v>
      </c>
      <c r="L8" s="32" t="s">
        <v>54</v>
      </c>
      <c r="M8" s="32" t="s">
        <v>54</v>
      </c>
      <c r="N8" s="32" t="s">
        <v>54</v>
      </c>
      <c r="O8" s="32" t="s">
        <v>54</v>
      </c>
      <c r="P8" s="32" t="s">
        <v>54</v>
      </c>
    </row>
    <row r="9" spans="1:16" ht="20" customHeight="1">
      <c r="A9" s="6">
        <v>44500.041666666664</v>
      </c>
      <c r="B9" s="3">
        <v>65.680000000000007</v>
      </c>
      <c r="C9" s="4">
        <f>(D9+E9+F9+G9+H9)/5</f>
        <v>63.771599999999999</v>
      </c>
      <c r="D9" s="20">
        <v>63.889000000000003</v>
      </c>
      <c r="E9" s="20">
        <v>63.54</v>
      </c>
      <c r="F9" s="20">
        <v>63.874000000000002</v>
      </c>
      <c r="G9" s="20">
        <v>63.530999999999999</v>
      </c>
      <c r="H9" s="20">
        <v>64.024000000000001</v>
      </c>
      <c r="J9" s="9"/>
      <c r="K9" s="31" t="s">
        <v>55</v>
      </c>
      <c r="L9" s="32" t="s">
        <v>54</v>
      </c>
      <c r="M9" s="32" t="s">
        <v>54</v>
      </c>
      <c r="N9" s="32" t="s">
        <v>54</v>
      </c>
      <c r="O9" s="32" t="s">
        <v>54</v>
      </c>
      <c r="P9" s="32" t="s">
        <v>54</v>
      </c>
    </row>
    <row r="10" spans="1:16" ht="20" customHeight="1">
      <c r="A10" s="37" t="s">
        <v>8</v>
      </c>
      <c r="B10" s="37"/>
      <c r="C10" s="37"/>
      <c r="D10" s="5">
        <f>(D9-C9)/((C9+D9)/2)</f>
        <v>1.8392518913431944E-3</v>
      </c>
      <c r="E10" s="5">
        <f>(E9-C9)/((C9+E9)/2)</f>
        <v>-3.6383173253654853E-3</v>
      </c>
      <c r="F10" s="5">
        <f>(F9-C9)/((C9+F9)/2)</f>
        <v>1.6044422996171106E-3</v>
      </c>
      <c r="G10" s="5">
        <f>(G9-C9)/((C9+G9)/2)</f>
        <v>-3.7799699299150306E-3</v>
      </c>
      <c r="H10" s="5">
        <f>(H9-C9)/((C9+H9)/2)</f>
        <v>3.9500577484671067E-3</v>
      </c>
      <c r="K10" s="31" t="s">
        <v>56</v>
      </c>
      <c r="L10" s="32" t="s">
        <v>54</v>
      </c>
      <c r="M10" s="32" t="s">
        <v>54</v>
      </c>
      <c r="N10" s="32" t="s">
        <v>54</v>
      </c>
      <c r="O10" s="32" t="s">
        <v>54</v>
      </c>
      <c r="P10" s="32" t="s">
        <v>54</v>
      </c>
    </row>
    <row r="11" spans="1:16" ht="20" customHeight="1">
      <c r="A11" s="37" t="s">
        <v>9</v>
      </c>
      <c r="B11" s="37"/>
      <c r="C11" s="37"/>
      <c r="D11" s="5">
        <f>(D9-B9)/((B9+D9)/2)</f>
        <v>-2.7645501624617055E-2</v>
      </c>
      <c r="E11" s="5">
        <f>(E9-B9)/((B9+E9)/2)</f>
        <v>-3.3121807769695213E-2</v>
      </c>
      <c r="F11" s="5">
        <f>(F9-B9)/((B9+F9)/2)</f>
        <v>-2.7880266143847421E-2</v>
      </c>
      <c r="G11" s="5">
        <f>(G9-B9)/((B9+G9)/2)</f>
        <v>-3.3263421844889486E-2</v>
      </c>
      <c r="H11" s="5">
        <f>(H9-B9)/((B9+H9)/2)</f>
        <v>-2.5535064454450224E-2</v>
      </c>
      <c r="K11" s="31" t="s">
        <v>60</v>
      </c>
      <c r="L11" s="33" t="s">
        <v>65</v>
      </c>
      <c r="M11" s="33" t="s">
        <v>65</v>
      </c>
      <c r="N11" s="33" t="s">
        <v>65</v>
      </c>
      <c r="O11" s="33" t="s">
        <v>65</v>
      </c>
      <c r="P11" s="33" t="s">
        <v>65</v>
      </c>
    </row>
    <row r="13" spans="1:16" ht="20" customHeight="1">
      <c r="A13" s="38" t="s">
        <v>14</v>
      </c>
      <c r="B13" s="38"/>
      <c r="C13" s="38"/>
      <c r="D13" s="38"/>
      <c r="E13" s="38"/>
      <c r="F13" s="38"/>
      <c r="G13" s="38"/>
      <c r="H13" s="38"/>
    </row>
    <row r="14" spans="1:16" ht="20" customHeight="1">
      <c r="A14" s="1" t="s">
        <v>0</v>
      </c>
      <c r="B14" s="2" t="s">
        <v>1</v>
      </c>
      <c r="C14" s="1" t="s">
        <v>2</v>
      </c>
      <c r="D14" s="1" t="s">
        <v>3</v>
      </c>
      <c r="E14" s="1" t="s">
        <v>4</v>
      </c>
      <c r="F14" s="1" t="s">
        <v>5</v>
      </c>
      <c r="G14" s="1" t="s">
        <v>6</v>
      </c>
      <c r="H14" s="1" t="s">
        <v>7</v>
      </c>
      <c r="J14" s="9"/>
      <c r="K14" s="8"/>
      <c r="L14" s="8"/>
      <c r="M14" s="8"/>
      <c r="N14" s="8"/>
      <c r="O14" s="8"/>
      <c r="P14" s="8"/>
    </row>
    <row r="15" spans="1:16" ht="20" customHeight="1">
      <c r="A15" s="6">
        <v>44503.020833333336</v>
      </c>
      <c r="B15" s="11">
        <v>66.2</v>
      </c>
      <c r="C15" s="4">
        <f>(D15+E15+F15+G15+H15)/5</f>
        <v>64.299199999999999</v>
      </c>
      <c r="D15" s="20">
        <v>64.459000000000003</v>
      </c>
      <c r="E15" s="20">
        <v>64.033000000000001</v>
      </c>
      <c r="F15" s="20">
        <v>64.356999999999999</v>
      </c>
      <c r="G15" s="20">
        <v>64.150999999999996</v>
      </c>
      <c r="H15" s="20">
        <v>64.495999999999995</v>
      </c>
    </row>
    <row r="16" spans="1:16" ht="20" customHeight="1">
      <c r="A16" s="37" t="s">
        <v>8</v>
      </c>
      <c r="B16" s="37"/>
      <c r="C16" s="37"/>
      <c r="D16" s="5">
        <f>(D15-C15)/((C15+D15)/2)</f>
        <v>2.4821720092390882E-3</v>
      </c>
      <c r="E16" s="5">
        <f>(E15-C15)/((C15+E15)/2)</f>
        <v>-4.1486080656296361E-3</v>
      </c>
      <c r="F16" s="5">
        <f>(F15-C15)/((C15+F15)/2)</f>
        <v>8.9851868778963303E-4</v>
      </c>
      <c r="G16" s="5">
        <f>(G15-C15)/((C15+G15)/2)</f>
        <v>-2.3075090579851611E-3</v>
      </c>
      <c r="H16" s="5">
        <f>(H15-C15)/((C15+H15)/2)</f>
        <v>3.0560145098574498E-3</v>
      </c>
    </row>
    <row r="17" spans="1:8" ht="20" customHeight="1">
      <c r="A17" s="37" t="s">
        <v>9</v>
      </c>
      <c r="B17" s="37"/>
      <c r="C17" s="37"/>
      <c r="D17" s="5">
        <f>(D15-B15)/((B15+D15)/2)</f>
        <v>-2.6649522803633884E-2</v>
      </c>
      <c r="E17" s="5">
        <f>(E15-B15)/((B15+E15)/2)</f>
        <v>-3.3278815661161171E-2</v>
      </c>
      <c r="F17" s="5">
        <f>(F15-B15)/((B15+F15)/2)</f>
        <v>-2.8232879125592702E-2</v>
      </c>
      <c r="G17" s="5">
        <f>(G15-B15)/((B15+G15)/2)</f>
        <v>-3.1438193799817514E-2</v>
      </c>
      <c r="H17" s="5">
        <f>(H15-B15)/((B15+H15)/2)</f>
        <v>-2.6075778906776148E-2</v>
      </c>
    </row>
  </sheetData>
  <mergeCells count="9">
    <mergeCell ref="A7:H7"/>
    <mergeCell ref="A10:C10"/>
    <mergeCell ref="A11:C11"/>
    <mergeCell ref="A17:C17"/>
    <mergeCell ref="A1:H1"/>
    <mergeCell ref="A4:C4"/>
    <mergeCell ref="A5:C5"/>
    <mergeCell ref="A13:H13"/>
    <mergeCell ref="A16:C16"/>
  </mergeCells>
  <phoneticPr fontId="8" type="noConversion"/>
  <conditionalFormatting sqref="D4:H4 D10:H10 D16:H16">
    <cfRule type="expression" dxfId="7" priority="7">
      <formula>AND(D4&gt;=-0.08,D4&lt;=0.08)</formula>
    </cfRule>
    <cfRule type="expression" dxfId="6" priority="8">
      <formula>OR(D4&lt;-0.08,D4&gt;0.08)</formula>
    </cfRule>
  </conditionalFormatting>
  <conditionalFormatting sqref="D5:H5">
    <cfRule type="expression" dxfId="5" priority="5">
      <formula>AND(D5&gt;=-0.08,D5&lt;=0.08)</formula>
    </cfRule>
    <cfRule type="expression" dxfId="4" priority="6">
      <formula>OR(D5&lt;-0.08,D5&gt;0.08)</formula>
    </cfRule>
  </conditionalFormatting>
  <conditionalFormatting sqref="D11:H11">
    <cfRule type="expression" dxfId="3" priority="3" stopIfTrue="1">
      <formula>AND(D11&gt;=-0.08,D11&lt;=0.08)</formula>
    </cfRule>
    <cfRule type="expression" dxfId="2" priority="4">
      <formula>OR(D11&lt;-0.08,D11&gt;0.08)</formula>
    </cfRule>
  </conditionalFormatting>
  <conditionalFormatting sqref="D17:H17">
    <cfRule type="expression" dxfId="1" priority="1">
      <formula>AND(D17&gt;=-0.08,D17&lt;=0.08)</formula>
    </cfRule>
    <cfRule type="expression" dxfId="0" priority="2">
      <formula>OR(D17&lt;-0.08,D17&gt;0.08)</formula>
    </cfRule>
  </conditionalFormatting>
  <pageMargins left="0.7" right="0.7" top="0.75" bottom="0.75" header="0.3" footer="0.3"/>
  <pageSetup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文档" ma:contentTypeID="0x0101009ED70CB45517CF429A7C573E82E7601A" ma:contentTypeVersion="13" ma:contentTypeDescription="新建文档。" ma:contentTypeScope="" ma:versionID="86305df77ecf149e6c92a158231cf5f7">
  <xsd:schema xmlns:xsd="http://www.w3.org/2001/XMLSchema" xmlns:xs="http://www.w3.org/2001/XMLSchema" xmlns:p="http://schemas.microsoft.com/office/2006/metadata/properties" xmlns:ns2="bfd6866b-d50b-43bc-8f72-2b7437549923" xmlns:ns3="44576b83-c28b-4068-b5d5-6ee08ee61af5" targetNamespace="http://schemas.microsoft.com/office/2006/metadata/properties" ma:root="true" ma:fieldsID="d9546994f357446d2148bf69115fc52f" ns2:_="" ns3:_="">
    <xsd:import namespace="bfd6866b-d50b-43bc-8f72-2b7437549923"/>
    <xsd:import namespace="44576b83-c28b-4068-b5d5-6ee08ee61af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d6866b-d50b-43bc-8f72-2b743754992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图像标记" ma:readOnly="false" ma:fieldId="{5cf76f15-5ced-4ddc-b409-7134ff3c332f}" ma:taxonomyMulti="true" ma:sspId="710eccf3-d9aa-4cfd-a266-8d6133bb5f7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576b83-c28b-4068-b5d5-6ee08ee61af5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a6b7be-7669-4987-97a9-1ddfb7341c72}" ma:internalName="TaxCatchAll" ma:showField="CatchAllData" ma:web="44576b83-c28b-4068-b5d5-6ee08ee61af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内容类型"/>
        <xsd:element ref="dc:title" minOccurs="0" maxOccurs="1" ma:index="4" ma:displayName="标题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fd6866b-d50b-43bc-8f72-2b7437549923">
      <Terms xmlns="http://schemas.microsoft.com/office/infopath/2007/PartnerControls"/>
    </lcf76f155ced4ddcb4097134ff3c332f>
    <TaxCatchAll xmlns="44576b83-c28b-4068-b5d5-6ee08ee61af5" xsi:nil="true"/>
  </documentManagement>
</p:properties>
</file>

<file path=customXml/itemProps1.xml><?xml version="1.0" encoding="utf-8"?>
<ds:datastoreItem xmlns:ds="http://schemas.openxmlformats.org/officeDocument/2006/customXml" ds:itemID="{9A503247-B6FC-44CF-9101-B3ECCD046813}"/>
</file>

<file path=customXml/itemProps2.xml><?xml version="1.0" encoding="utf-8"?>
<ds:datastoreItem xmlns:ds="http://schemas.openxmlformats.org/officeDocument/2006/customXml" ds:itemID="{D383A366-CC04-4AC7-8152-2DDD705C24F5}"/>
</file>

<file path=customXml/itemProps3.xml><?xml version="1.0" encoding="utf-8"?>
<ds:datastoreItem xmlns:ds="http://schemas.openxmlformats.org/officeDocument/2006/customXml" ds:itemID="{B20A3CE5-4123-4142-97FD-28BBE0201E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PM2.5</vt:lpstr>
      <vt:lpstr>TVOC</vt:lpstr>
      <vt:lpstr>CO2</vt:lpstr>
      <vt:lpstr>Temp</vt:lpstr>
      <vt:lpstr>Hum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Stanton</dc:creator>
  <cp:lastModifiedBy>Ryan Ni</cp:lastModifiedBy>
  <dcterms:created xsi:type="dcterms:W3CDTF">2019-11-01T08:33:43Z</dcterms:created>
  <dcterms:modified xsi:type="dcterms:W3CDTF">2024-11-27T02:38:03Z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0x0101009ED70CB45517CF429A7C573E82E7601A</vt:lpwstr>
  </property>
</Properties>
</file>